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28"/>
  <workbookPr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2729\AC\Temp\"/>
    </mc:Choice>
  </mc:AlternateContent>
  <xr:revisionPtr revIDLastSave="0" documentId="11_1B267214E2E2748B20CC72D2BA0E25FE55D7F8BA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Rekapitulace stavby" sheetId="1" r:id="rId1"/>
    <sheet name="SO 00.2 - Vedlejší a osta..." sheetId="2" r:id="rId2"/>
    <sheet name="SO 02 - Zatrubněný odpad" sheetId="3" r:id="rId3"/>
    <sheet name="Pokyny pro vyplnění" sheetId="4" r:id="rId4"/>
  </sheets>
  <definedNames>
    <definedName name="_xlnm._FilterDatabase" localSheetId="1" hidden="1">'SO 00.2 - Vedlejší a osta...'!$C$81:$K$135</definedName>
    <definedName name="_xlnm._FilterDatabase" localSheetId="2" hidden="1">'SO 02 - Zatrubněný odpad'!$C$84:$K$258</definedName>
    <definedName name="_xlnm.Print_Titles" localSheetId="0">'Rekapitulace stavby'!$52:$52</definedName>
    <definedName name="_xlnm.Print_Titles" localSheetId="1">'SO 00.2 - Vedlejší a osta...'!$81:$81</definedName>
    <definedName name="_xlnm.Print_Titles" localSheetId="2">'SO 02 - Zatrubněný odpad'!$84:$84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1">'SO 00.2 - Vedlejší a osta...'!$C$4:$J$39,'SO 00.2 - Vedlejší a osta...'!$C$45:$J$63,'SO 00.2 - Vedlejší a osta...'!$C$69:$K$135</definedName>
    <definedName name="_xlnm.Print_Area" localSheetId="2">'SO 02 - Zatrubněný odpad'!$C$4:$J$39,'SO 02 - Zatrubněný odpad'!$C$45:$J$66,'SO 02 - Zatrubněný odpad'!$C$72:$K$258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56" i="1"/>
  <c r="J35" i="3"/>
  <c r="AX56" i="1"/>
  <c r="BI256" i="3"/>
  <c r="BH256" i="3"/>
  <c r="BG256" i="3"/>
  <c r="BF256" i="3"/>
  <c r="T256" i="3"/>
  <c r="T255" i="3"/>
  <c r="R256" i="3"/>
  <c r="R255" i="3"/>
  <c r="P256" i="3"/>
  <c r="P255" i="3" s="1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4" i="3"/>
  <c r="BH224" i="3"/>
  <c r="BG224" i="3"/>
  <c r="BF224" i="3"/>
  <c r="T224" i="3"/>
  <c r="R224" i="3"/>
  <c r="P224" i="3"/>
  <c r="BI221" i="3"/>
  <c r="BH221" i="3"/>
  <c r="BG221" i="3"/>
  <c r="BF221" i="3"/>
  <c r="T221" i="3"/>
  <c r="R221" i="3"/>
  <c r="P221" i="3"/>
  <c r="BI217" i="3"/>
  <c r="BH217" i="3"/>
  <c r="BG217" i="3"/>
  <c r="BF217" i="3"/>
  <c r="T217" i="3"/>
  <c r="R217" i="3"/>
  <c r="P217" i="3"/>
  <c r="BI212" i="3"/>
  <c r="BH212" i="3"/>
  <c r="BG212" i="3"/>
  <c r="BF212" i="3"/>
  <c r="T212" i="3"/>
  <c r="T211" i="3"/>
  <c r="R212" i="3"/>
  <c r="R211" i="3"/>
  <c r="P212" i="3"/>
  <c r="P211" i="3"/>
  <c r="BI207" i="3"/>
  <c r="BH207" i="3"/>
  <c r="BG207" i="3"/>
  <c r="BF207" i="3"/>
  <c r="T207" i="3"/>
  <c r="R207" i="3"/>
  <c r="P207" i="3"/>
  <c r="BI203" i="3"/>
  <c r="BH203" i="3"/>
  <c r="BG203" i="3"/>
  <c r="BF203" i="3"/>
  <c r="T203" i="3"/>
  <c r="R203" i="3"/>
  <c r="P203" i="3"/>
  <c r="BI198" i="3"/>
  <c r="BH198" i="3"/>
  <c r="BG198" i="3"/>
  <c r="BF198" i="3"/>
  <c r="T198" i="3"/>
  <c r="R198" i="3"/>
  <c r="P198" i="3"/>
  <c r="BI194" i="3"/>
  <c r="BH194" i="3"/>
  <c r="BG194" i="3"/>
  <c r="BF194" i="3"/>
  <c r="T194" i="3"/>
  <c r="R194" i="3"/>
  <c r="P194" i="3"/>
  <c r="BI190" i="3"/>
  <c r="BH190" i="3"/>
  <c r="BG190" i="3"/>
  <c r="BF190" i="3"/>
  <c r="T190" i="3"/>
  <c r="R190" i="3"/>
  <c r="P190" i="3"/>
  <c r="BI184" i="3"/>
  <c r="BH184" i="3"/>
  <c r="BG184" i="3"/>
  <c r="BF184" i="3"/>
  <c r="T184" i="3"/>
  <c r="R184" i="3"/>
  <c r="P184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0" i="3"/>
  <c r="BH170" i="3"/>
  <c r="BG170" i="3"/>
  <c r="BF170" i="3"/>
  <c r="T170" i="3"/>
  <c r="R170" i="3"/>
  <c r="P170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49" i="3"/>
  <c r="BH149" i="3"/>
  <c r="BG149" i="3"/>
  <c r="BF149" i="3"/>
  <c r="T149" i="3"/>
  <c r="R149" i="3"/>
  <c r="P149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33" i="3"/>
  <c r="BH133" i="3"/>
  <c r="BG133" i="3"/>
  <c r="BF133" i="3"/>
  <c r="T133" i="3"/>
  <c r="R133" i="3"/>
  <c r="P133" i="3"/>
  <c r="BI129" i="3"/>
  <c r="BH129" i="3"/>
  <c r="BG129" i="3"/>
  <c r="BF129" i="3"/>
  <c r="T129" i="3"/>
  <c r="R129" i="3"/>
  <c r="P129" i="3"/>
  <c r="BI124" i="3"/>
  <c r="BH124" i="3"/>
  <c r="BG124" i="3"/>
  <c r="BF124" i="3"/>
  <c r="T124" i="3"/>
  <c r="R124" i="3"/>
  <c r="P124" i="3"/>
  <c r="BI118" i="3"/>
  <c r="BH118" i="3"/>
  <c r="BG118" i="3"/>
  <c r="BF118" i="3"/>
  <c r="T118" i="3"/>
  <c r="R118" i="3"/>
  <c r="P118" i="3"/>
  <c r="BI112" i="3"/>
  <c r="BH112" i="3"/>
  <c r="BG112" i="3"/>
  <c r="BF112" i="3"/>
  <c r="T112" i="3"/>
  <c r="R112" i="3"/>
  <c r="P112" i="3"/>
  <c r="BI107" i="3"/>
  <c r="BH107" i="3"/>
  <c r="BG107" i="3"/>
  <c r="BF107" i="3"/>
  <c r="T107" i="3"/>
  <c r="R107" i="3"/>
  <c r="P107" i="3"/>
  <c r="BI102" i="3"/>
  <c r="BH102" i="3"/>
  <c r="BG102" i="3"/>
  <c r="BF102" i="3"/>
  <c r="T102" i="3"/>
  <c r="R102" i="3"/>
  <c r="P102" i="3"/>
  <c r="BI95" i="3"/>
  <c r="BH95" i="3"/>
  <c r="BG95" i="3"/>
  <c r="BF95" i="3"/>
  <c r="T95" i="3"/>
  <c r="R95" i="3"/>
  <c r="P95" i="3"/>
  <c r="BI88" i="3"/>
  <c r="BH88" i="3"/>
  <c r="BG88" i="3"/>
  <c r="BF88" i="3"/>
  <c r="T88" i="3"/>
  <c r="R88" i="3"/>
  <c r="P88" i="3"/>
  <c r="J82" i="3"/>
  <c r="J81" i="3"/>
  <c r="F81" i="3"/>
  <c r="F79" i="3"/>
  <c r="E77" i="3"/>
  <c r="J55" i="3"/>
  <c r="J54" i="3"/>
  <c r="F54" i="3"/>
  <c r="F52" i="3"/>
  <c r="E50" i="3"/>
  <c r="J18" i="3"/>
  <c r="E18" i="3"/>
  <c r="F55" i="3" s="1"/>
  <c r="J17" i="3"/>
  <c r="J12" i="3"/>
  <c r="J79" i="3"/>
  <c r="E7" i="3"/>
  <c r="E48" i="3"/>
  <c r="J37" i="2"/>
  <c r="J36" i="2"/>
  <c r="AY55" i="1" s="1"/>
  <c r="J35" i="2"/>
  <c r="AX55" i="1" s="1"/>
  <c r="BI133" i="2"/>
  <c r="BH133" i="2"/>
  <c r="BG133" i="2"/>
  <c r="BF133" i="2"/>
  <c r="T133" i="2"/>
  <c r="T132" i="2" s="1"/>
  <c r="R133" i="2"/>
  <c r="R132" i="2" s="1"/>
  <c r="P133" i="2"/>
  <c r="P132" i="2" s="1"/>
  <c r="BI127" i="2"/>
  <c r="BH127" i="2"/>
  <c r="BG127" i="2"/>
  <c r="BF127" i="2"/>
  <c r="T127" i="2"/>
  <c r="R127" i="2"/>
  <c r="P127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1" i="2"/>
  <c r="BH111" i="2"/>
  <c r="BG111" i="2"/>
  <c r="BF111" i="2"/>
  <c r="T111" i="2"/>
  <c r="R111" i="2"/>
  <c r="P111" i="2"/>
  <c r="BI106" i="2"/>
  <c r="BH106" i="2"/>
  <c r="BG106" i="2"/>
  <c r="BF106" i="2"/>
  <c r="T106" i="2"/>
  <c r="R106" i="2"/>
  <c r="P106" i="2"/>
  <c r="BI99" i="2"/>
  <c r="BH99" i="2"/>
  <c r="BG99" i="2"/>
  <c r="BF99" i="2"/>
  <c r="T99" i="2"/>
  <c r="R99" i="2"/>
  <c r="P99" i="2"/>
  <c r="BI96" i="2"/>
  <c r="BH96" i="2"/>
  <c r="BG96" i="2"/>
  <c r="BF96" i="2"/>
  <c r="T96" i="2"/>
  <c r="R96" i="2"/>
  <c r="P96" i="2"/>
  <c r="BI90" i="2"/>
  <c r="BH90" i="2"/>
  <c r="BG90" i="2"/>
  <c r="BF90" i="2"/>
  <c r="T90" i="2"/>
  <c r="R90" i="2"/>
  <c r="P90" i="2"/>
  <c r="BI84" i="2"/>
  <c r="BH84" i="2"/>
  <c r="BG84" i="2"/>
  <c r="BF84" i="2"/>
  <c r="T84" i="2"/>
  <c r="R84" i="2"/>
  <c r="P84" i="2"/>
  <c r="J79" i="2"/>
  <c r="J78" i="2"/>
  <c r="F78" i="2"/>
  <c r="F76" i="2"/>
  <c r="E74" i="2"/>
  <c r="J55" i="2"/>
  <c r="J54" i="2"/>
  <c r="F54" i="2"/>
  <c r="F52" i="2"/>
  <c r="E50" i="2"/>
  <c r="J18" i="2"/>
  <c r="E18" i="2"/>
  <c r="F79" i="2"/>
  <c r="J17" i="2"/>
  <c r="J12" i="2"/>
  <c r="J76" i="2" s="1"/>
  <c r="E7" i="2"/>
  <c r="E48" i="2" s="1"/>
  <c r="L50" i="1"/>
  <c r="AM50" i="1"/>
  <c r="AM49" i="1"/>
  <c r="L49" i="1"/>
  <c r="AM47" i="1"/>
  <c r="L47" i="1"/>
  <c r="L45" i="1"/>
  <c r="L44" i="1"/>
  <c r="J119" i="2"/>
  <c r="J229" i="3"/>
  <c r="J166" i="3"/>
  <c r="J149" i="3"/>
  <c r="J163" i="3"/>
  <c r="BK212" i="3"/>
  <c r="J118" i="3"/>
  <c r="BK116" i="2"/>
  <c r="J235" i="3"/>
  <c r="BK157" i="3"/>
  <c r="J178" i="3"/>
  <c r="J212" i="3"/>
  <c r="BK247" i="3"/>
  <c r="J203" i="3"/>
  <c r="BK106" i="2"/>
  <c r="BK227" i="3"/>
  <c r="J107" i="3"/>
  <c r="BK241" i="3"/>
  <c r="BK118" i="3"/>
  <c r="BK207" i="3"/>
  <c r="BK133" i="2"/>
  <c r="BK84" i="2"/>
  <c r="J190" i="3"/>
  <c r="BK102" i="3"/>
  <c r="J184" i="3"/>
  <c r="BK249" i="3"/>
  <c r="BK124" i="3"/>
  <c r="J96" i="2"/>
  <c r="BK184" i="3"/>
  <c r="BK170" i="3"/>
  <c r="BK203" i="3"/>
  <c r="J231" i="3"/>
  <c r="BK127" i="2"/>
  <c r="BK90" i="2"/>
  <c r="BK194" i="3"/>
  <c r="J129" i="3"/>
  <c r="J124" i="3"/>
  <c r="BK139" i="3"/>
  <c r="BK229" i="3"/>
  <c r="BK119" i="2"/>
  <c r="J90" i="2"/>
  <c r="J198" i="3"/>
  <c r="BK251" i="3"/>
  <c r="BK107" i="3"/>
  <c r="BK190" i="3"/>
  <c r="BK224" i="3"/>
  <c r="J112" i="3"/>
  <c r="BK99" i="2"/>
  <c r="BK217" i="3"/>
  <c r="J233" i="3"/>
  <c r="J247" i="3"/>
  <c r="BK129" i="3"/>
  <c r="BK221" i="3"/>
  <c r="J127" i="2"/>
  <c r="J207" i="3"/>
  <c r="J133" i="3"/>
  <c r="J237" i="3"/>
  <c r="J256" i="3"/>
  <c r="J139" i="3"/>
  <c r="J122" i="2"/>
  <c r="BK96" i="2"/>
  <c r="J176" i="3"/>
  <c r="BK231" i="3"/>
  <c r="BK239" i="3"/>
  <c r="BK88" i="3"/>
  <c r="J157" i="3"/>
  <c r="BK111" i="2"/>
  <c r="J249" i="3"/>
  <c r="BK143" i="3"/>
  <c r="BK166" i="3"/>
  <c r="BK149" i="3"/>
  <c r="J241" i="3"/>
  <c r="BK133" i="3"/>
  <c r="BK122" i="2"/>
  <c r="J84" i="2"/>
  <c r="BK112" i="3"/>
  <c r="BK163" i="3"/>
  <c r="BK235" i="3"/>
  <c r="J95" i="3"/>
  <c r="BK198" i="3"/>
  <c r="J111" i="2"/>
  <c r="AS54" i="1"/>
  <c r="BK256" i="3"/>
  <c r="J102" i="3"/>
  <c r="J194" i="3"/>
  <c r="J106" i="2"/>
  <c r="J221" i="3"/>
  <c r="J88" i="3"/>
  <c r="BK95" i="3"/>
  <c r="BK176" i="3"/>
  <c r="J217" i="3"/>
  <c r="J133" i="2"/>
  <c r="J99" i="2"/>
  <c r="J170" i="3"/>
  <c r="J227" i="3"/>
  <c r="BK233" i="3"/>
  <c r="J251" i="3"/>
  <c r="BK178" i="3"/>
  <c r="J116" i="2"/>
  <c r="BK237" i="3"/>
  <c r="J154" i="3"/>
  <c r="J224" i="3"/>
  <c r="J143" i="3"/>
  <c r="J239" i="3"/>
  <c r="BK154" i="3"/>
  <c r="BK83" i="2" l="1"/>
  <c r="J83" i="2"/>
  <c r="J60" i="2" s="1"/>
  <c r="BK105" i="2"/>
  <c r="J105" i="2" s="1"/>
  <c r="J61" i="2" s="1"/>
  <c r="T105" i="2"/>
  <c r="P87" i="3"/>
  <c r="BK202" i="3"/>
  <c r="J202" i="3"/>
  <c r="J62" i="3" s="1"/>
  <c r="P202" i="3"/>
  <c r="R216" i="3"/>
  <c r="R83" i="2"/>
  <c r="P105" i="2"/>
  <c r="BK87" i="3"/>
  <c r="J87" i="3" s="1"/>
  <c r="J61" i="3" s="1"/>
  <c r="R87" i="3"/>
  <c r="T202" i="3"/>
  <c r="P216" i="3"/>
  <c r="P83" i="2"/>
  <c r="P82" i="2" s="1"/>
  <c r="AU55" i="1" s="1"/>
  <c r="T83" i="2"/>
  <c r="T82" i="2"/>
  <c r="R105" i="2"/>
  <c r="T87" i="3"/>
  <c r="T86" i="3" s="1"/>
  <c r="T85" i="3" s="1"/>
  <c r="R202" i="3"/>
  <c r="BK216" i="3"/>
  <c r="J216" i="3" s="1"/>
  <c r="J64" i="3" s="1"/>
  <c r="T216" i="3"/>
  <c r="BK211" i="3"/>
  <c r="J211" i="3" s="1"/>
  <c r="J63" i="3" s="1"/>
  <c r="BK132" i="2"/>
  <c r="J132" i="2"/>
  <c r="J62" i="2" s="1"/>
  <c r="BK255" i="3"/>
  <c r="J255" i="3" s="1"/>
  <c r="J65" i="3" s="1"/>
  <c r="E75" i="3"/>
  <c r="F82" i="3"/>
  <c r="BE88" i="3"/>
  <c r="BE102" i="3"/>
  <c r="BE143" i="3"/>
  <c r="BE163" i="3"/>
  <c r="BE170" i="3"/>
  <c r="BE237" i="3"/>
  <c r="BE107" i="3"/>
  <c r="BE157" i="3"/>
  <c r="BE166" i="3"/>
  <c r="BE178" i="3"/>
  <c r="BE194" i="3"/>
  <c r="BE221" i="3"/>
  <c r="BE224" i="3"/>
  <c r="BE229" i="3"/>
  <c r="BE251" i="3"/>
  <c r="J52" i="3"/>
  <c r="BE112" i="3"/>
  <c r="BE124" i="3"/>
  <c r="BE129" i="3"/>
  <c r="BE133" i="3"/>
  <c r="BE139" i="3"/>
  <c r="BE149" i="3"/>
  <c r="BE154" i="3"/>
  <c r="BE184" i="3"/>
  <c r="BE190" i="3"/>
  <c r="BE198" i="3"/>
  <c r="BE203" i="3"/>
  <c r="BE212" i="3"/>
  <c r="BE217" i="3"/>
  <c r="BE227" i="3"/>
  <c r="BE233" i="3"/>
  <c r="BE235" i="3"/>
  <c r="BE239" i="3"/>
  <c r="BE241" i="3"/>
  <c r="BE247" i="3"/>
  <c r="BE249" i="3"/>
  <c r="BE256" i="3"/>
  <c r="BE95" i="3"/>
  <c r="BE118" i="3"/>
  <c r="BE176" i="3"/>
  <c r="BE207" i="3"/>
  <c r="BE231" i="3"/>
  <c r="J52" i="2"/>
  <c r="F55" i="2"/>
  <c r="E72" i="2"/>
  <c r="BE96" i="2"/>
  <c r="BE90" i="2"/>
  <c r="BE84" i="2"/>
  <c r="BE99" i="2"/>
  <c r="BE106" i="2"/>
  <c r="BE111" i="2"/>
  <c r="BE116" i="2"/>
  <c r="BE119" i="2"/>
  <c r="BE122" i="2"/>
  <c r="BE127" i="2"/>
  <c r="BE133" i="2"/>
  <c r="J34" i="3"/>
  <c r="AW56" i="1"/>
  <c r="F36" i="3"/>
  <c r="BC56" i="1"/>
  <c r="F34" i="2"/>
  <c r="BA55" i="1" s="1"/>
  <c r="F37" i="3"/>
  <c r="BD56" i="1" s="1"/>
  <c r="F35" i="3"/>
  <c r="BB56" i="1" s="1"/>
  <c r="F37" i="2"/>
  <c r="BD55" i="1" s="1"/>
  <c r="F36" i="2"/>
  <c r="BC55" i="1" s="1"/>
  <c r="J34" i="2"/>
  <c r="AW55" i="1" s="1"/>
  <c r="F34" i="3"/>
  <c r="BA56" i="1" s="1"/>
  <c r="F35" i="2"/>
  <c r="BB55" i="1" s="1"/>
  <c r="P86" i="3" l="1"/>
  <c r="P85" i="3"/>
  <c r="AU56" i="1" s="1"/>
  <c r="AU54" i="1" s="1"/>
  <c r="R82" i="2"/>
  <c r="R86" i="3"/>
  <c r="R85" i="3"/>
  <c r="BK82" i="2"/>
  <c r="J82" i="2"/>
  <c r="J59" i="2" s="1"/>
  <c r="BK86" i="3"/>
  <c r="BK85" i="3" s="1"/>
  <c r="J85" i="3" s="1"/>
  <c r="J59" i="3" s="1"/>
  <c r="J33" i="2"/>
  <c r="AV55" i="1" s="1"/>
  <c r="AT55" i="1" s="1"/>
  <c r="J33" i="3"/>
  <c r="AV56" i="1" s="1"/>
  <c r="AT56" i="1" s="1"/>
  <c r="BC54" i="1"/>
  <c r="W32" i="1"/>
  <c r="BB54" i="1"/>
  <c r="AX54" i="1"/>
  <c r="BD54" i="1"/>
  <c r="W33" i="1"/>
  <c r="F33" i="3"/>
  <c r="AZ56" i="1"/>
  <c r="F33" i="2"/>
  <c r="AZ55" i="1"/>
  <c r="BA54" i="1"/>
  <c r="W30" i="1"/>
  <c r="J86" i="3" l="1"/>
  <c r="J60" i="3"/>
  <c r="J30" i="2"/>
  <c r="AG55" i="1"/>
  <c r="J30" i="3"/>
  <c r="AG56" i="1"/>
  <c r="AW54" i="1"/>
  <c r="AK30" i="1"/>
  <c r="AZ54" i="1"/>
  <c r="W29" i="1"/>
  <c r="AY54" i="1"/>
  <c r="W31" i="1"/>
  <c r="J39" i="2" l="1"/>
  <c r="J39" i="3"/>
  <c r="AN55" i="1"/>
  <c r="AN56" i="1"/>
  <c r="AV54" i="1"/>
  <c r="AK29" i="1"/>
  <c r="AG54" i="1"/>
  <c r="AK26" i="1"/>
  <c r="AK35" i="1" l="1"/>
  <c r="AT54" i="1"/>
  <c r="AN54" i="1" s="1"/>
</calcChain>
</file>

<file path=xl/sharedStrings.xml><?xml version="1.0" encoding="utf-8"?>
<sst xmlns="http://schemas.openxmlformats.org/spreadsheetml/2006/main" count="2808" uniqueCount="641">
  <si>
    <t>Export Komplet</t>
  </si>
  <si>
    <t>VZ</t>
  </si>
  <si>
    <t>2.0</t>
  </si>
  <si>
    <t>ZAMOK</t>
  </si>
  <si>
    <t>False</t>
  </si>
  <si>
    <t>{c2df22c4-596a-4261-9276-c2db0746d13e}</t>
  </si>
  <si>
    <t>0,001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</si>
  <si>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</si>
  <si>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</si>
  <si>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</si>
  <si>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</si>
  <si>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</si>
  <si>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</si>
  <si>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20-21_4_MESTYS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</si>
  <si>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</si>
  <si>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0,01</t>
  </si>
  <si>
    <t>Stavba:</t>
  </si>
  <si>
    <t>Protipovodňová opatření OP1 se zelení KZ4 v k.ú. Choltice</t>
  </si>
  <si>
    <t>0,1</t>
  </si>
  <si>
    <t>KSO:</t>
  </si>
  <si>
    <t>822 29</t>
  </si>
  <si>
    <t>CC-CZ:</t>
  </si>
  <si>
    <t/>
  </si>
  <si>
    <t>1</t>
  </si>
  <si>
    <t>Místo:</t>
  </si>
  <si>
    <t>OP1 se zelení KZ4 v k.ú. Choltice</t>
  </si>
  <si>
    <t>Datum:</t>
  </si>
  <si>
    <t>15. 2. 2023</t>
  </si>
  <si>
    <t>10</t>
  </si>
  <si>
    <t>100</t>
  </si>
  <si>
    <t>Zadavatel:</t>
  </si>
  <si>
    <t>IČ:</t>
  </si>
  <si>
    <t>ČR-SPÚ,Krajský pozemkový úřad pro Pardubický kraj</t>
  </si>
  <si>
    <t>DIČ:</t>
  </si>
  <si>
    <t>Uchazeč:</t>
  </si>
  <si>
    <t>Vyplň údaj</t>
  </si>
  <si>
    <t>Projektant:</t>
  </si>
  <si>
    <t>VDI Projekt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</si>
  <si>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</si>
  <si>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</si>
  <si>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</si>
  <si>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</si>
  <si>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</si>
  <si>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</si>
  <si>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</si>
  <si>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</si>
  <si>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</si>
  <si>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</si>
  <si>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</si>
  <si>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</si>
  <si>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</si>
  <si>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</si>
  <si>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</si>
  <si>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</si>
  <si>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</si>
  <si>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</si>
  <si>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</si>
  <si>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</si>
  <si>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</si>
  <si>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</si>
  <si>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</si>
  <si>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</si>
  <si>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</si>
  <si>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</si>
  <si>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</si>
  <si>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</si>
  <si>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</si>
  <si>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</si>
  <si>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</si>
  <si>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</si>
  <si>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</si>
  <si>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</si>
  <si>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</si>
  <si>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</si>
  <si>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</si>
  <si>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</si>
  <si>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</si>
  <si>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</si>
  <si>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</si>
  <si>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</si>
  <si>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</si>
  <si>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</si>
  <si>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00.2</t>
  </si>
  <si>
    <t xml:space="preserve">Vedlejší a ostatní náklady </t>
  </si>
  <si>
    <t>STA</t>
  </si>
  <si>
    <t>{e8b140a5-2a07-4362-bed9-06aa33676e77}</t>
  </si>
  <si>
    <t>2</t>
  </si>
  <si>
    <t>SO 02</t>
  </si>
  <si>
    <t>Zatrubněný odpad</t>
  </si>
  <si>
    <t>{8a02f4ec-34fc-4829-b6e3-804eaaad278f}</t>
  </si>
  <si>
    <t>KRYCÍ LIST SOUPISU PRACÍ</t>
  </si>
  <si>
    <t>Objekt:</t>
  </si>
  <si>
    <t xml:space="preserve">SO 00.2 - Vedlejší a ostatní náklady </t>
  </si>
  <si>
    <t>Městys Choltice</t>
  </si>
  <si>
    <t>REKAPITULACE ČLENĚNÍ SOUPISU PRACÍ</t>
  </si>
  <si>
    <t>Kód dílu - Popis</t>
  </si>
  <si>
    <t>Cena celkem [CZK]</t>
  </si>
  <si>
    <t>-1</t>
  </si>
  <si>
    <t>VRN1 - Průzkumné, geodetické a projektové práce</t>
  </si>
  <si>
    <t>VRN3 - Regulace a ochrana dopravy (i pěší)</t>
  </si>
  <si>
    <t>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</si>
  <si>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</si>
  <si>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</si>
  <si>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</si>
  <si>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</si>
  <si>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</si>
  <si>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</si>
  <si>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</si>
  <si>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</si>
  <si>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</si>
  <si>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</si>
  <si>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</si>
  <si>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</si>
  <si>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</si>
  <si>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VRN1</t>
  </si>
  <si>
    <t>Průzkumné, geodetické a projektové práce</t>
  </si>
  <si>
    <t>4</t>
  </si>
  <si>
    <t>ROZPOCET</t>
  </si>
  <si>
    <t>K</t>
  </si>
  <si>
    <t>012203000</t>
  </si>
  <si>
    <t>Geodetické práce při provádění stavby</t>
  </si>
  <si>
    <t>Kč</t>
  </si>
  <si>
    <t>CS ÚRS 2023 01</t>
  </si>
  <si>
    <t>1024</t>
  </si>
  <si>
    <t>1900960938</t>
  </si>
  <si>
    <t>Online PSC</t>
  </si>
  <si>
    <t>https://podminky.urs.cz/item/CS_URS_2023_01/012203000</t>
  </si>
  <si>
    <t>PSC</t>
  </si>
  <si>
    <t xml:space="preserve">Poznámka k souboru cen:_x000D_
1. Více informací o volbě, obsahu a způsobu ocenění jednotlivých titulů viz Příloha 01 Průzkumné, geodetické a projektové práce._x000D_
</t>
  </si>
  <si>
    <t>P</t>
  </si>
  <si>
    <t>Poznámka k položce:_x000D_
Geodetické práce při provádění stavby - výškové a polohové vytýčení stavby i stromů, vytyčení inž.sítí</t>
  </si>
  <si>
    <t>VV</t>
  </si>
  <si>
    <t>"pro SO 02"1</t>
  </si>
  <si>
    <t>Součet</t>
  </si>
  <si>
    <t>012303000</t>
  </si>
  <si>
    <t>Geodetické práce po výstavbě</t>
  </si>
  <si>
    <t>-1234784138</t>
  </si>
  <si>
    <t>https://podminky.urs.cz/item/CS_URS_2023_01/012303000</t>
  </si>
  <si>
    <t>Poznámka k položce:_x000D_
Geodetické práce po výstavbě - zaměření skutečného provedení díla ke kolaudaci stavby</t>
  </si>
  <si>
    <t>3</t>
  </si>
  <si>
    <t>012303000.R</t>
  </si>
  <si>
    <t>Geodetické práce po výstavbě - geometrický oddělovací plán pro majetkové vypořádání vlastnických vztahu, potvrzený katastrálním úřadem.</t>
  </si>
  <si>
    <t>989961139</t>
  </si>
  <si>
    <t>013254000</t>
  </si>
  <si>
    <t>Dokumentace skutečného provedení stavby</t>
  </si>
  <si>
    <t>1019568419</t>
  </si>
  <si>
    <t>https://podminky.urs.cz/item/CS_URS_2023_01/013254000</t>
  </si>
  <si>
    <t>Poznámka k položce:_x000D_
Dokumentace skutečného provedení stavby - 4x tištěná, 1x na CD</t>
  </si>
  <si>
    <t>VRN3</t>
  </si>
  <si>
    <t>Regulace a ochrana dopravy (i pěší)</t>
  </si>
  <si>
    <t>5</t>
  </si>
  <si>
    <t>030001000</t>
  </si>
  <si>
    <t>Zařízení staveniště</t>
  </si>
  <si>
    <t>1899065872</t>
  </si>
  <si>
    <t>https://podminky.urs.cz/item/CS_URS_2023_01/030001000</t>
  </si>
  <si>
    <t xml:space="preserve">Poznámka k souboru cen:_x000D_
1. Více informací o volbě, obsahu a způsobu ocenění jednotlivých titulů viz příslušné Přílohy 01 až 09._x000D_
</t>
  </si>
  <si>
    <t>6</t>
  </si>
  <si>
    <t>032903000</t>
  </si>
  <si>
    <t>Náklady na provoz a údržbu vybavení staveniště</t>
  </si>
  <si>
    <t>-283389334</t>
  </si>
  <si>
    <t>https://podminky.urs.cz/item/CS_URS_2023_01/032903000</t>
  </si>
  <si>
    <t xml:space="preserve">Poznámka k souboru cen:_x000D_
1. Více informací o volbě, obsahu a způsobu ocenění jednotlivých titulů viz Příloha 03 Zařízení staveniště._x000D_
</t>
  </si>
  <si>
    <t>7</t>
  </si>
  <si>
    <t>034403000.R</t>
  </si>
  <si>
    <t xml:space="preserve">Dopravní značení na staveništi - DIO v průběhu výstavby dle TP66 - osazení dočasného dopr.značení vč.opatření pro zajištění dopravy a přístupů - zřízení a odstranění, manipulace, pronájmu vč.projektu, projednání a zajištění dopr. inženýrského rozhodnutí </t>
  </si>
  <si>
    <t>-1438516914</t>
  </si>
  <si>
    <t>8</t>
  </si>
  <si>
    <t>034403001.R</t>
  </si>
  <si>
    <t xml:space="preserve">Pomocné práce zajištění nebo řízení regulaci a ochranu dopravy - úhrnná částka musí obsahovat veškeré nákl.na dočasné úpravy a regulaci dopr.(i pěší) na staveništi </t>
  </si>
  <si>
    <t>1427948379</t>
  </si>
  <si>
    <t>" přístupu k nemovitostem (např.lávky, nájezdy) a zajištění staveniště dle BOZP (ochranná oplocení, zajištění výkopů a pod..)-pro SO 02"1</t>
  </si>
  <si>
    <t>9</t>
  </si>
  <si>
    <t>034503000</t>
  </si>
  <si>
    <t>Informační tabule na staveništi</t>
  </si>
  <si>
    <t>-1721542960</t>
  </si>
  <si>
    <t>https://podminky.urs.cz/item/CS_URS_2023_01/034503000</t>
  </si>
  <si>
    <t>"tabule publicity dle vzoru investora"2</t>
  </si>
  <si>
    <t>039103000</t>
  </si>
  <si>
    <t>Rozebrání, bourání a odvoz zařízení staveniště</t>
  </si>
  <si>
    <t>593822145</t>
  </si>
  <si>
    <t>https://podminky.urs.cz/item/CS_URS_2023_01/039103000</t>
  </si>
  <si>
    <t>VRN4</t>
  </si>
  <si>
    <t>Inženýrská činnost</t>
  </si>
  <si>
    <t>11</t>
  </si>
  <si>
    <t>043134000.R</t>
  </si>
  <si>
    <t>Zkoušky zatěžovací - provedení zkoušek dle KZP v souladu s TP, TKP a ČSN - (2 statické zatěžovací zkoušky)</t>
  </si>
  <si>
    <t>255140895</t>
  </si>
  <si>
    <t>"SO02 - 2 zkoušky"1</t>
  </si>
  <si>
    <t>SO 02 - Zatrubněný odpad</t>
  </si>
  <si>
    <t>zatrubněný odpad ZO1 příkopu OP1 v k.ú. Choltice</t>
  </si>
  <si>
    <t>HSV - HSV</t>
  </si>
  <si>
    <t xml:space="preserve">    1 - Zemní práce</t>
  </si>
  <si>
    <t xml:space="preserve">    2 - Zakládání</t>
  </si>
  <si>
    <t xml:space="preserve">    4 - Vodorovné konstrukce</t>
  </si>
  <si>
    <t xml:space="preserve">    8 - Trubní vedení</t>
  </si>
  <si>
    <t xml:space="preserve">    998 - Přesun hmot</t>
  </si>
  <si>
    <t>HSV</t>
  </si>
  <si>
    <t>Zemní práce</t>
  </si>
  <si>
    <t>111301111</t>
  </si>
  <si>
    <t>Sejmutí drnu tl. do 100 mm, v jakékoliv ploše</t>
  </si>
  <si>
    <t>m2</t>
  </si>
  <si>
    <t>-1148060184</t>
  </si>
  <si>
    <t>https://podminky.urs.cz/item/CS_URS_2023_01/111301111</t>
  </si>
  <si>
    <t xml:space="preserve">Poznámka k souboru cen:_x000D_
1. V cenách jsou započteny i náklady na nařezání, vyrýpnutí, vyzvednutí, přemístění a složení sejmutého drnu na vzdálenost do 50 m nebo s naložením na dopravní prostředek._x000D_
2. V ceně nejsou započteny náklady na zálivku před sejmutím drnu. Pro tyto práce lze použít ceny části C02 souboru cen 185 80-43 Zalití rostlin vodou._x000D_
3. Ceny jsou určeny jen pro sejmutí drnu pro drnování._x000D_
4. Sejmutím drnu se rozumí sejmutí pláství nebo pásů drnu v takové jakosti, aby se jich mohlo použít pro další drnování._x000D_
5. Ceny nejsou určeny k pokládce travního drnu (koberce). Tyto práce se oceňují cenami souboru cen 181 4.-11 Založení trávníku_x000D_
6. Ceny lze použít při zakládání záhonů pro výsadbu rostlin z důvodu snížení profilu terénu._x000D_
</t>
  </si>
  <si>
    <t>"dle PD D.1.2.2 - tráva"</t>
  </si>
  <si>
    <t xml:space="preserve">"potrubí"(5,8+40+40,6+7,3)*1,2 </t>
  </si>
  <si>
    <t>"šachty"3*3+2,5*2,5*2</t>
  </si>
  <si>
    <t>121151125</t>
  </si>
  <si>
    <t>Sejmutí ornice strojně při souvislé ploše přes 500 m2, tl. vrstvy přes 250 do 300 mm</t>
  </si>
  <si>
    <t>1612606699</t>
  </si>
  <si>
    <t>https://podminky.urs.cz/item/CS_URS_2023_01/121151125</t>
  </si>
  <si>
    <t xml:space="preserve">Poznámka k souboru cen:_x000D_
1. V cenách jsou započteny i náklady na_x000D_
a) naložení sejmuté ornice na dopravní prostředek._x000D_
b) vodorovné přemístění na hromady v místě upotřebení nebo na dočasné či trvalé skládky na vzdálenost do 50 m a se složením._x000D_
2. Ceny lze použít i pro sejmutí podorničí._x000D_
3. V cenách nejsou započteny náklady na odstranění nevhodných přimísenin (kamenů, kořenů apod.); tyto práce se ocení individuálně._x000D_
</t>
  </si>
  <si>
    <t>"dle PD D.1.2.2 - ponecháno na stavbě"</t>
  </si>
  <si>
    <t>132154204</t>
  </si>
  <si>
    <t>Hloubení zapažených rýh šířky přes 800 do 2 000 mm strojně s urovnáním dna do předepsaného profilu a spádu v hornině třídy těžitelnosti I skupiny 1 a 2 přes 100 do 500 m3</t>
  </si>
  <si>
    <t>m3</t>
  </si>
  <si>
    <t>1099412392</t>
  </si>
  <si>
    <t>https://podminky.urs.cz/item/CS_URS_2023_01/132154204</t>
  </si>
  <si>
    <t xml:space="preserve">Poznámka k souboru cen:_x000D_
1. V cenách jsou započteny i náklady na případné nutné přemístění výkopku ve výkopišti na vzdálenost do 3 m a na přehození výkopku na přilehlém terénu na vzdálenost do 3 m od osy rýhy nebo naložení na dopravní prostředek._x000D_
</t>
  </si>
  <si>
    <t>"dle PD D.1.2.2"(5,8+40+40,6+7,3)*1,2*2,17</t>
  </si>
  <si>
    <t>133254103</t>
  </si>
  <si>
    <t>Hloubení zapažených šachet strojně v hornině třídy těžitelnosti I skupiny 3 přes 50 do 100 m3</t>
  </si>
  <si>
    <t>-1165664528</t>
  </si>
  <si>
    <t>https://podminky.urs.cz/item/CS_URS_2023_01/133254103</t>
  </si>
  <si>
    <t xml:space="preserve">Poznámka k souboru cen:_x000D_
1. Ceny jsou určeny pro šachty hloubky do 12 m. Šachty větších hloubek se oceňují individuálně._x000D_
2. V cenách jsou započteny i náklady na:_x000D_
a) svislé přemístění výkopku,_x000D_
b) urovnání dna do předepsaného profilu a spádu._x000D_
c) přehození výkopku na přilehlém terénu na vzdálenost do 3 m od hrany šachty nebo naložení na dopravní prostředek._x000D_
</t>
  </si>
  <si>
    <t>"dle PD D.1.2.5 a D.1.2.3" 2,5*2,5*2,18+2,5*2,5*1,85+3*3*2,1</t>
  </si>
  <si>
    <t>162451105</t>
  </si>
  <si>
    <t>Vodorovné přemístění výkopku nebo sypaniny po suchu na obvyklém dopravním prostředku, bez naložení výkopku, avšak se složením bez rozhrnutí z horniny třídy těžitelnosti I skupiny 1 až 3 na vzdálenost přes 1 000 do 1 500 m</t>
  </si>
  <si>
    <t>409978383</t>
  </si>
  <si>
    <t>https://podminky.urs.cz/item/CS_URS_2023_01/162451105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</si>
  <si>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</si>
  <si>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"zemina na meziskládku  a zpět"</t>
  </si>
  <si>
    <t>"dle pol.č.174101101"180,663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</si>
  <si>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</si>
  <si>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</si>
  <si>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1899359184</t>
  </si>
  <si>
    <t>https://podminky.urs.cz/item/CS_URS_2023_01/162751117</t>
  </si>
  <si>
    <t>"přebytek zeminy"288,083-180,663</t>
  </si>
  <si>
    <t>"sejmutí drnu"133,94*0,1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</si>
  <si>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</si>
  <si>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</si>
  <si>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-1399161319</t>
  </si>
  <si>
    <t>https://podminky.urs.cz/item/CS_URS_2023_01/162751119</t>
  </si>
  <si>
    <t>"do 20km"120,814*10</t>
  </si>
  <si>
    <t>167151111</t>
  </si>
  <si>
    <t>Nakládání, skládání a překládání neulehlého výkopku nebo sypaniny strojně nakládání, množství přes 100 m3, z hornin třídy těžitelnosti I, skupiny 1 až 3</t>
  </si>
  <si>
    <t>1567598239</t>
  </si>
  <si>
    <t>https://podminky.urs.cz/item/CS_URS_2023_01/167151111</t>
  </si>
  <si>
    <t xml:space="preserve">Poznámka k souboru cen:_x000D_
1. Ceny -1131 až -1133 jsou určeny pro nakládání, překládání a vykládání na vzdálenost_x000D_
a) do 20 m vodorovně; vodorovná vzdálenost se měří od těžnice lodi k těžnici druhé lodi, nebo k těžišti hromady na břehu nebo k těžišti dopravního prostředku na suchu,_x000D_
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2. Množství měrných jednotek se určí v rostlém stavu horniny._x000D_
</t>
  </si>
  <si>
    <t>171201201</t>
  </si>
  <si>
    <t>Uložení sypaniny na skládky nebo meziskládky bez hutnění s upravením uložené sypaniny do předepsaného tvaru</t>
  </si>
  <si>
    <t>1534666089</t>
  </si>
  <si>
    <t>https://podminky.urs.cz/item/CS_URS_2023_01/171201201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</si>
  <si>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</si>
  <si>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"zemina na meziskládku"180,663</t>
  </si>
  <si>
    <t>"přebytek zeminy + drn"120,814</t>
  </si>
  <si>
    <t>171201221</t>
  </si>
  <si>
    <t>Poplatek za uložení stavebního odpadu na skládce (skládkovné) zeminy a kamení zatříděného do Katalogu odpadů pod kódem 17 05 04</t>
  </si>
  <si>
    <t>t</t>
  </si>
  <si>
    <t>-1729939823</t>
  </si>
  <si>
    <t>https://podminky.urs.cz/item/CS_URS_2023_01/171201221</t>
  </si>
  <si>
    <t xml:space="preserve">Poznámka k souboru cen:_x000D_
1. Ceny uvedené v souboru cen je doporučeno upravit podle aktuálních cen místně příslušné skládky._x000D_
2. V cenách je započítán poplatek za ukládání odpadu dle zákona 185/2001 Sb._x000D_
</t>
  </si>
  <si>
    <t>"dle pol.č.162751117"120,814*1,8</t>
  </si>
  <si>
    <t>174101101</t>
  </si>
  <si>
    <t>Zásyp sypaninou z jakékoliv horniny strojně s uložením výkopku ve vrstvách se zhutněním jam, šachet, rýh nebo kolem objektů v těchto vykopávkách</t>
  </si>
  <si>
    <t>1080011277</t>
  </si>
  <si>
    <t>https://podminky.urs.cz/item/CS_URS_2023_01/174101101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</si>
  <si>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6. V cenách nejsou zahrnuty náklady na prohození sypaniny, tyto náklady se oceňují cenou 17411-1109 Příplatek za prohození sypaniny._x000D_
</t>
  </si>
  <si>
    <t>"šachty"10*0,5*2,1+8*0,5*1,85+8*0,5*2,18</t>
  </si>
  <si>
    <t>"rýhy"(86,4+7,3)*1,2*(2,17-0,8)</t>
  </si>
  <si>
    <t>12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</si>
  <si>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</si>
  <si>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</si>
  <si>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-71018909</t>
  </si>
  <si>
    <t>https://podminky.urs.cz/item/CS_URS_2023_01/175151101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</si>
  <si>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Míru zhutnění předepisuje projekt._x000D_
3. V cenách nejsou zahrnuty náklady na nakupovanou sypaninu. Tato se oceňuje ve specifikaci._x000D_
4. V cenách nejsou zahrnuty náklady na prohození sypaniny, tyto náklady se oceňují položkou 17511-1109 Příplatek za prohození sypaniny._x000D_
</t>
  </si>
  <si>
    <t>"rýhy"(86,4+7,3)*1,2*0,8</t>
  </si>
  <si>
    <t>13</t>
  </si>
  <si>
    <t>M</t>
  </si>
  <si>
    <t>58337331</t>
  </si>
  <si>
    <t>štěrkopísek frakce 0/22</t>
  </si>
  <si>
    <t>1579450974</t>
  </si>
  <si>
    <t>89,952*1,9</t>
  </si>
  <si>
    <t>170,909*2 "Přepočtené koeficientem množství</t>
  </si>
  <si>
    <t>14</t>
  </si>
  <si>
    <t>181451122</t>
  </si>
  <si>
    <t>Založení trávníku na půdě předem připravené plochy přes 1000 m2 výsevem včetně utažení lučního na svahu přes 1:5 do 1:2</t>
  </si>
  <si>
    <t>-1578996937</t>
  </si>
  <si>
    <t>https://podminky.urs.cz/item/CS_URS_2023_01/181451122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</si>
  <si>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</si>
  <si>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"v místě kanalizace"133,94</t>
  </si>
  <si>
    <t>"poškozené plochy výstavbou"94*4</t>
  </si>
  <si>
    <t>005724800.R</t>
  </si>
  <si>
    <t>Travní směs krajinná 15g/m2 dle místních druhů, určí investor</t>
  </si>
  <si>
    <t>kg</t>
  </si>
  <si>
    <t>-1836186814</t>
  </si>
  <si>
    <t>509,94*0,015</t>
  </si>
  <si>
    <t>16</t>
  </si>
  <si>
    <t>181951112</t>
  </si>
  <si>
    <t>Úprava pláně vyrovnáním výškových rozdílů strojně v hornině třídy těžitelnosti I, skupiny 1 až 3 se zhutněním</t>
  </si>
  <si>
    <t>659837259</t>
  </si>
  <si>
    <t>https://podminky.urs.cz/item/CS_URS_2023_01/181951112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</si>
  <si>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šířky do 3 m přerušujících svahy, pro urovnání dna silničních a železničních příkopů pro jakoukoliv šířku dna; toto urovnání se oceňuje cenami souboru cen 182 Svahování._x000D_
3. Urovnání ploch ve sklonu přes 1 : 5 se oceňuje cenami souboru cen 182 Svahování trvalých svahů do projektovaných profilů strojně._x000D_
4. Ceny se zhutněním jsou určeny pro jakoukoliv míru zhutnění._x000D_
</t>
  </si>
  <si>
    <t>17</t>
  </si>
  <si>
    <t>182301132</t>
  </si>
  <si>
    <t>Rozprostření a urovnání ornice ve svahu sklonu přes 1:5 strojně při souvislé ploše přes 500 m2, tl. vrstvy do 200 mm</t>
  </si>
  <si>
    <t>-1069309713</t>
  </si>
  <si>
    <t>https://podminky.urs.cz/item/CS_URS_2023_01/182301132</t>
  </si>
  <si>
    <t xml:space="preserve">Poznámka k souboru cen:_x000D_
1. V ceně jsou započteny i náklady na případné nutné přemístění hromad nebo dočasných skládek na místo spotřeby ze vzdálenosti do 50 m._x000D_
2. V ceně nejsou započteny náklady na získání ornice; tyto se oceňují cenami souboru cen 121 Sejmutí ornice._x000D_
</t>
  </si>
  <si>
    <t>18</t>
  </si>
  <si>
    <t>10364101</t>
  </si>
  <si>
    <t>zemina pro terénní úpravy - ornice</t>
  </si>
  <si>
    <t>-171370833</t>
  </si>
  <si>
    <t>"dle potřeby"376*0,1*1,8</t>
  </si>
  <si>
    <t>19</t>
  </si>
  <si>
    <t>184802621</t>
  </si>
  <si>
    <t>Chemické odplevelení po založení kultury na svahu přes 1:5 do 1:2 postřikem na široko</t>
  </si>
  <si>
    <t>CS ÚRS 2021 01</t>
  </si>
  <si>
    <t>-550738750</t>
  </si>
  <si>
    <t>https://podminky.urs.cz/item/CS_URS_2021_01/184802621</t>
  </si>
  <si>
    <t xml:space="preserve">Poznámka k souboru cen:_x000D_
1. Ceny -2613, -2617, -2623, -2627, -2633, -2637, -2643 a -2647 jsou určeny pro odplevelení ploch o ploše do 10 m2 jednotlivě, nebo pro odstranění hnízd plevelů o ploše do 20 m2 jednotlivě vzdálených od sebe nejméně 5 m._x000D_
2. Ceny nelze použít pro chemické odplevelení trávníku; tyto práce se oceňují cenami části A02 souboru cen 184 80-2 . Chemické odplevelení před založením kultury._x000D_
3. V cenách -2611 až -2614, -2621 až -2624, -2631 až –2634 a -2641 až -2644 jsou započteny i náklady na dovoz vody do 10 km._x000D_
4. V cenách o sklonu svahu přes 1:1 jsou uvažovány podmínky pro svahy běžně schůdné; bez použití lezeckých technik. V případě použití lezeckých technik se tyto náklady oceňují individuálně._x000D_
</t>
  </si>
  <si>
    <t>20</t>
  </si>
  <si>
    <t>185803112</t>
  </si>
  <si>
    <t>Ošetření trávníku jednorázové na svahu přes 1:5 do 1:2</t>
  </si>
  <si>
    <t>1715560469</t>
  </si>
  <si>
    <t>https://podminky.urs.cz/item/CS_URS_2023_01/185803112</t>
  </si>
  <si>
    <t xml:space="preserve">Poznámka k souboru cen:_x000D_
1. V cenách nejsou započteny náklady na :_x000D_
a) vypletí; tyto práce se oceňují cenami části C02 souboru cen 185 80-42 Vypletí,_x000D_
b) zalití; tyto práce se oceňují cenami části C02 souboru cen 185 80-43 Zalití rostlin vodou_x000D_
c) chemické odplevelení; tyto práce se oceňují cenami části A02 souboru cen 184 80-22 Chemické odplevelení trávníku,_x000D_
d) hnojení; tyto práce se oceňuji cenami části A02 souboru cen 184 85-11 Hnojení roztokem hnojiva nebo 185 80-21 Hnojení._x000D_
2. V cenách jsou započteny i náklady na pokosení se shrabáním, naložením shrabu na dopravní prostředek s odvezením do vzdálenosti 20 km a vyložením shrabu._x000D_
3. V cenách o sklonu svahu přes 1:1 jsou uvažovány podmínky pro svahy běžně schůdné; bez použití lezeckých technik. V případě použití lezeckých technik se tyto náklady oceňují individuálně._x000D_
</t>
  </si>
  <si>
    <t>185804312</t>
  </si>
  <si>
    <t>Zalití rostlin vodou plochy záhonů jednotlivě přes 20 m2</t>
  </si>
  <si>
    <t>413406841</t>
  </si>
  <si>
    <t>https://podminky.urs.cz/item/CS_URS_2023_01/185804312</t>
  </si>
  <si>
    <t>"travnatá plocha"509,94*0,02*2</t>
  </si>
  <si>
    <t>22</t>
  </si>
  <si>
    <t>185851121</t>
  </si>
  <si>
    <t>Dovoz vody pro zálivku rostlin na vzdálenost do 1000 m</t>
  </si>
  <si>
    <t>1720927994</t>
  </si>
  <si>
    <t>https://podminky.urs.cz/item/CS_URS_2023_01/185851121</t>
  </si>
  <si>
    <t xml:space="preserve">Poznámka k souboru cen:_x000D_
1. Ceny lze použít pouze tehdy, když není voda dostupná z vodovodního řádu._x000D_
2. V cenách jsou započteny i náklady na čerpání vody do cisterny._x000D_
3. V cenách nejsou započteny náklady na dodání vody. Tyto náklady se oceňují individuálně._x000D_
</t>
  </si>
  <si>
    <t>"dle pol.č.185804312"20,398</t>
  </si>
  <si>
    <t>23</t>
  </si>
  <si>
    <t>185851129</t>
  </si>
  <si>
    <t>Dovoz vody pro zálivku rostlin Příplatek k ceně za každých dalších i započatých 1000 m</t>
  </si>
  <si>
    <t>13141795</t>
  </si>
  <si>
    <t>https://podminky.urs.cz/item/CS_URS_2023_01/185851129</t>
  </si>
  <si>
    <t>"do 10 km"20,398*9</t>
  </si>
  <si>
    <t>Zakládání</t>
  </si>
  <si>
    <t>24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</si>
  <si>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</si>
  <si>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</si>
  <si>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m</t>
  </si>
  <si>
    <t>631446748</t>
  </si>
  <si>
    <t>https://podminky.urs.cz/item/CS_URS_2023_01/212752101</t>
  </si>
  <si>
    <t xml:space="preserve">Poznámka k souboru cen:_x000D_
1. V cenách souboru cen jsou započteny náklady na:_x000D_
a) podsyp ze štěrkopísku tl. 100 mm,_x000D_
b) obsyp DN +150 mm nad potrubí a do stran._x000D_
2. V cenách souboru cen nejsou započteny náklady na:_x000D_
a) montáž a dodávku tvarovek, které se oceňují cenami souboru 877 ..-52.1 Montáž tvarovek na kanalizačním potrubí z trub z plastu, části A03,_x000D_
b) opláštění potrubí geotextílií, které se oceňuje cenami souboru 211 97-11.. Zřízení opláštění výplně z geotextilie odvodňovacích žeber nebo trativodů v rýze nebo zářezu se stěnami katalogu 800-2 Zvláštní zakládání objektů, části A 01._x000D_
</t>
  </si>
  <si>
    <t>86+7,3</t>
  </si>
  <si>
    <t>25</t>
  </si>
  <si>
    <t>564231111</t>
  </si>
  <si>
    <t>Podklad nebo podsyp ze štěrkopísku ŠP s rozprostřením, vlhčením a zhutněním plochy přes 100 m2, po zhutnění tl. 100 mm</t>
  </si>
  <si>
    <t>-349398985</t>
  </si>
  <si>
    <t>https://podminky.urs.cz/item/CS_URS_2023_01/564231111</t>
  </si>
  <si>
    <t>"podklad ze štěrkopísku pod šachty"(3*3+2*2,5*2,5)*0,10</t>
  </si>
  <si>
    <t>Vodorovné konstrukce</t>
  </si>
  <si>
    <t>26</t>
  </si>
  <si>
    <t>451572111</t>
  </si>
  <si>
    <t>Lože pod potrubí, stoky a drobné objekty v otevřeném výkopu z kameniva drobného těženého 0 až 4 mm</t>
  </si>
  <si>
    <t>-511830958</t>
  </si>
  <si>
    <t>https://podminky.urs.cz/item/CS_URS_2023_01/451572111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</si>
  <si>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 pracích._x000D_
</t>
  </si>
  <si>
    <t>"potrubí"(86,4+7,3)*1,2*0,2</t>
  </si>
  <si>
    <t>Trubní vedení</t>
  </si>
  <si>
    <t>27</t>
  </si>
  <si>
    <t>359901211</t>
  </si>
  <si>
    <t>Monitoring stok (kamerový systém) jakékoli výšky nová kanalizace</t>
  </si>
  <si>
    <t>1257880981</t>
  </si>
  <si>
    <t>https://podminky.urs.cz/item/CS_URS_2023_01/359901211</t>
  </si>
  <si>
    <t xml:space="preserve">Poznámka k souboru cen:_x000D_
1. V ceně jsou započteny náklady na zhotovení záznamu o prohlídce a protokolu prohlídky._x000D_
</t>
  </si>
  <si>
    <t>"monitoring nové kanalizace"86,4+7,3</t>
  </si>
  <si>
    <t>28</t>
  </si>
  <si>
    <t>822372112</t>
  </si>
  <si>
    <t>Montáž potrubí z trub železobetonových hrdlových v otevřeném výkopu ve sklonu do 20 % s integrovaným pryžovým těsněním DN 300</t>
  </si>
  <si>
    <t>1679261835</t>
  </si>
  <si>
    <t>https://podminky.urs.cz/item/CS_URS_2023_01/822372112</t>
  </si>
  <si>
    <t>"žb potrubí"7,3</t>
  </si>
  <si>
    <t>29</t>
  </si>
  <si>
    <t>59222020</t>
  </si>
  <si>
    <t>trouba ŽB hrdlová DN 300</t>
  </si>
  <si>
    <t>440637768</t>
  </si>
  <si>
    <t>7,3*1,1</t>
  </si>
  <si>
    <t>8,03*1,01 "Přepočtené koeficientem množství</t>
  </si>
  <si>
    <t>30</t>
  </si>
  <si>
    <t>87126503.R</t>
  </si>
  <si>
    <t>Napojení na stávající kanalizaci/šachtu navrtávkou</t>
  </si>
  <si>
    <t>soubor</t>
  </si>
  <si>
    <t>1511596751</t>
  </si>
  <si>
    <t>"napojení na stávající kanalizaci"1</t>
  </si>
  <si>
    <t>31</t>
  </si>
  <si>
    <t>871370410.R</t>
  </si>
  <si>
    <t>Montáž kanalizačního potrubí z HDPE TKP SN8 otevřený výkop sklon do 20 % D 315/277 mm s přesuvkou</t>
  </si>
  <si>
    <t>-1570060429</t>
  </si>
  <si>
    <t>"potrubí"86,4</t>
  </si>
  <si>
    <t>32</t>
  </si>
  <si>
    <t>R03</t>
  </si>
  <si>
    <t>potrubí plastové ∅315/277 HDPE (TKP SN8) - korugované plné potrubí</t>
  </si>
  <si>
    <t>998638845</t>
  </si>
  <si>
    <t>86,4*1,05</t>
  </si>
  <si>
    <t>33</t>
  </si>
  <si>
    <t>892523122.R</t>
  </si>
  <si>
    <t>Pročištění kanalizačních šachet DN do 1200</t>
  </si>
  <si>
    <t>kus</t>
  </si>
  <si>
    <t>-1985770363</t>
  </si>
  <si>
    <t>"předpoklad stáv.šachta"1</t>
  </si>
  <si>
    <t>34</t>
  </si>
  <si>
    <t>894221116.1</t>
  </si>
  <si>
    <t xml:space="preserve">Šachty ŠD1 (DN1000) - kanalizační z betonu na stokách kruhových DN 300 dno betonové, specifika dle PD D.1.2.5 - kompletní dodávka a montáž </t>
  </si>
  <si>
    <t>40922778</t>
  </si>
  <si>
    <t>"ŠD1 (DN1000)"1</t>
  </si>
  <si>
    <t>35</t>
  </si>
  <si>
    <t>894221116.2</t>
  </si>
  <si>
    <t xml:space="preserve">Šachty ŠD2 (DN1000)- kanalizační z betonu na stokách kruhových DN 300 dno betonové, specifika dle PD D.1.2.5 - kompletní dodávka a montáž </t>
  </si>
  <si>
    <t>-1906769666</t>
  </si>
  <si>
    <t>"ŠD2 (DN1000)"1</t>
  </si>
  <si>
    <t>36</t>
  </si>
  <si>
    <t>894221116.3</t>
  </si>
  <si>
    <t xml:space="preserve">Šachty ŠD3 (DN1650) - kanalizační z betonu na stokách kruhových DN 300 dno betonové, specifika dle PD D.1.2.5 - kompletní dodávka a montáž </t>
  </si>
  <si>
    <t>-1300792285</t>
  </si>
  <si>
    <t>"ŠD3 DN1650"1</t>
  </si>
  <si>
    <t>37</t>
  </si>
  <si>
    <t>899104112</t>
  </si>
  <si>
    <t>Osazení poklopů litinových a ocelových včetně rámů pro třídu zatížení D400, E600</t>
  </si>
  <si>
    <t>-1631566178</t>
  </si>
  <si>
    <t>https://podminky.urs.cz/item/CS_URS_2023_01/899104112</t>
  </si>
  <si>
    <t xml:space="preserve">Poznámka k souboru cen:_x000D_
1. V cenách 899 10 -.112 nejsou započteny náklady na dodání poklopů včetně rámů; tyto náklady se oceňují ve specifikaci._x000D_
2. V cenách 899 10 -.113 nejsou započteny náklady na:_x000D_
a) dodání poklopů; tyto náklady se oceňují ve specifikaci,_x000D_
b) montáž rámů, která se oceňuje cenami souboru 452 11-21.. části A01 tohoto katalogu._x000D_
3. Poklopy a vtokové mříže dělíme do těchto tříd zatížení:_x000D_
a) A15, A50 pro plochy používané výlučně chodci a cyklisty,_x000D_
b) B125 pro chodníky, pěší zóny a plochy srovnatelné, plochy pro stání a parkování osobních automobilů i v patrech,_x000D_
c) C250 pro poklopy umístěné v ploše odvodňovacích proužků pozemní komunikace, která měřeno od hrany obrubníku, zasahuje nejvíce 0,5 m do vozovkya nejvíce 0,2 m do chodníku,_x000D_
d) D400 pro vozovky pozemních komunikací, ulice pro pěší, zpevněné krajnice a parkovací plochy, které jsou přístupné pro všechny druhy silničních vozidel,_x000D_
e) E600 pro plochy, které budou vystavené zvláště vysokému zatížení kol._x000D_
</t>
  </si>
  <si>
    <t>"ŠD1,2 "2</t>
  </si>
  <si>
    <t>"ŠD3"1</t>
  </si>
  <si>
    <t>38</t>
  </si>
  <si>
    <t>28661935.1</t>
  </si>
  <si>
    <t>poklop šachtový litinový ŠD1, ŠD2 - specifikace dle PD</t>
  </si>
  <si>
    <t>-722162220</t>
  </si>
  <si>
    <t>39</t>
  </si>
  <si>
    <t>28661935.2</t>
  </si>
  <si>
    <t>poklop šachtový žárově zinkovaný ŠD3 - specifikace dle PD</t>
  </si>
  <si>
    <t>-251874576</t>
  </si>
  <si>
    <t>40</t>
  </si>
  <si>
    <t>899722112</t>
  </si>
  <si>
    <t>Krytí potrubí z plastů výstražnou fólií z PVC šířky 25 cm</t>
  </si>
  <si>
    <t>-39933910</t>
  </si>
  <si>
    <t>https://podminky.urs.cz/item/CS_URS_2023_01/899722112</t>
  </si>
  <si>
    <t>"potrubí "86,4+7,3</t>
  </si>
  <si>
    <t>998</t>
  </si>
  <si>
    <t>Přesun hmot</t>
  </si>
  <si>
    <t>41</t>
  </si>
  <si>
    <t>998274101</t>
  </si>
  <si>
    <t>Přesun hmot pro trubní vedení hloubené z trub betonových nebo železobetonových pro vodovody nebo kanalizace v otevřeném výkopu dopravní vzdálenost do 15 m</t>
  </si>
  <si>
    <t>-1519396569</t>
  </si>
  <si>
    <t>https://podminky.urs.cz/item/CS_URS_2023_01/998274101</t>
  </si>
  <si>
    <t xml:space="preserve">Poznámka k souboru cen:_x000D_
1. Položky přesunu hmot nelze užít pro zeminu, sypaniny, štěrkopísek, kamenivo ap. Případná manipulace s tímto materiálem se oceňuje souborem cen 162 2.-.... Vodorovné přemístění výkopku nebo sypaniny katalogu 800-1 Zemní práce._x000D_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</si>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</sst>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167" fontId="23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167" fontId="32" fillId="0" borderId="0" xfId="0" applyNumberFormat="1" applyFont="1" applyAlignment="1">
      <alignment vertical="center"/>
    </xf>
    <xf numFmtId="0" fontId="7" fillId="0" borderId="4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167" fontId="6" fillId="0" borderId="0" xfId="0" applyNumberFormat="1" applyFont="1"/>
    <xf numFmtId="0" fontId="7" fillId="0" borderId="15" xfId="0" applyFont="1" applyBorder="1"/>
    <xf numFmtId="166" fontId="7" fillId="0" borderId="0" xfId="0" applyNumberFormat="1" applyFont="1"/>
    <xf numFmtId="166" fontId="7" fillId="0" borderId="16" xfId="0" applyNumberFormat="1" applyFont="1" applyBorder="1"/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5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21" xfId="0" applyFont="1" applyBorder="1" applyAlignment="1">
      <alignment horizontal="left" vertical="center"/>
    </xf>
    <xf numFmtId="0" fontId="10" fillId="0" borderId="21" xfId="0" applyFont="1" applyBorder="1" applyAlignment="1">
      <alignment vertical="center"/>
    </xf>
    <xf numFmtId="4" fontId="10" fillId="0" borderId="21" xfId="0" applyNumberFormat="1" applyFont="1" applyBorder="1" applyAlignment="1">
      <alignment vertical="center"/>
    </xf>
    <xf numFmtId="0" fontId="10" fillId="0" borderId="0" xfId="0" applyFont="1" applyAlignment="1">
      <alignment horizontal="left"/>
    </xf>
    <xf numFmtId="167" fontId="10" fillId="0" borderId="0" xfId="0" applyNumberFormat="1" applyFont="1"/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center" vertical="center" wrapText="1"/>
    </xf>
    <xf numFmtId="167" fontId="37" fillId="0" borderId="23" xfId="0" applyNumberFormat="1" applyFont="1" applyBorder="1" applyAlignment="1">
      <alignment vertical="center"/>
    </xf>
    <xf numFmtId="167" fontId="37" fillId="2" borderId="23" xfId="0" applyNumberFormat="1" applyFont="1" applyFill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.xml"/><Relationship Id="rId3" Type="http://schemas.openxmlformats.org/officeDocument/2006/relationships/hyperlink" Target="https://podminky.urs.cz/item/CS_URS_2023_01/013254000" TargetMode="External"/><Relationship Id="rId7" Type="http://schemas.openxmlformats.org/officeDocument/2006/relationships/hyperlink" Target="https://podminky.urs.cz/item/CS_URS_2023_01/039103000" TargetMode="External"/><Relationship Id="rId2" Type="http://schemas.openxmlformats.org/officeDocument/2006/relationships/hyperlink" Target="https://podminky.urs.cz/item/CS_URS_2023_01/012303000" TargetMode="External"/><Relationship Id="rId1" Type="http://schemas.openxmlformats.org/officeDocument/2006/relationships/hyperlink" Target="https://podminky.urs.cz/item/CS_URS_2023_01/012203000" TargetMode="External"/><Relationship Id="rId6" Type="http://schemas.openxmlformats.org/officeDocument/2006/relationships/hyperlink" Target="https://podminky.urs.cz/item/CS_URS_2023_01/034503000" TargetMode="External"/><Relationship Id="rId5" Type="http://schemas.openxmlformats.org/officeDocument/2006/relationships/hyperlink" Target="https://podminky.urs.cz/item/CS_URS_2023_01/032903000" TargetMode="External"/><Relationship Id="rId4" Type="http://schemas.openxmlformats.org/officeDocument/2006/relationships/hyperlink" Target="https://podminky.urs.cz/item/CS_URS_2023_01/030001000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67151111" TargetMode="External"/><Relationship Id="rId13" Type="http://schemas.openxmlformats.org/officeDocument/2006/relationships/hyperlink" Target="https://podminky.urs.cz/item/CS_URS_2023_01/181451122" TargetMode="External"/><Relationship Id="rId18" Type="http://schemas.openxmlformats.org/officeDocument/2006/relationships/hyperlink" Target="https://podminky.urs.cz/item/CS_URS_2023_01/185804312" TargetMode="External"/><Relationship Id="rId26" Type="http://schemas.openxmlformats.org/officeDocument/2006/relationships/hyperlink" Target="https://podminky.urs.cz/item/CS_URS_2023_01/899104112" TargetMode="External"/><Relationship Id="rId3" Type="http://schemas.openxmlformats.org/officeDocument/2006/relationships/hyperlink" Target="https://podminky.urs.cz/item/CS_URS_2023_01/132154204" TargetMode="External"/><Relationship Id="rId21" Type="http://schemas.openxmlformats.org/officeDocument/2006/relationships/hyperlink" Target="https://podminky.urs.cz/item/CS_URS_2023_01/212752101" TargetMode="External"/><Relationship Id="rId7" Type="http://schemas.openxmlformats.org/officeDocument/2006/relationships/hyperlink" Target="https://podminky.urs.cz/item/CS_URS_2023_01/162751119" TargetMode="External"/><Relationship Id="rId12" Type="http://schemas.openxmlformats.org/officeDocument/2006/relationships/hyperlink" Target="https://podminky.urs.cz/item/CS_URS_2023_01/175151101" TargetMode="External"/><Relationship Id="rId17" Type="http://schemas.openxmlformats.org/officeDocument/2006/relationships/hyperlink" Target="https://podminky.urs.cz/item/CS_URS_2023_01/185803112" TargetMode="External"/><Relationship Id="rId25" Type="http://schemas.openxmlformats.org/officeDocument/2006/relationships/hyperlink" Target="https://podminky.urs.cz/item/CS_URS_2023_01/822372112" TargetMode="External"/><Relationship Id="rId2" Type="http://schemas.openxmlformats.org/officeDocument/2006/relationships/hyperlink" Target="https://podminky.urs.cz/item/CS_URS_2023_01/121151125" TargetMode="External"/><Relationship Id="rId16" Type="http://schemas.openxmlformats.org/officeDocument/2006/relationships/hyperlink" Target="https://podminky.urs.cz/item/CS_URS_2021_01/184802621" TargetMode="External"/><Relationship Id="rId20" Type="http://schemas.openxmlformats.org/officeDocument/2006/relationships/hyperlink" Target="https://podminky.urs.cz/item/CS_URS_2023_01/185851129" TargetMode="External"/><Relationship Id="rId29" Type="http://schemas.openxmlformats.org/officeDocument/2006/relationships/drawing" Target="../drawings/drawing3.xml"/><Relationship Id="rId1" Type="http://schemas.openxmlformats.org/officeDocument/2006/relationships/hyperlink" Target="https://podminky.urs.cz/item/CS_URS_2023_01/111301111" TargetMode="External"/><Relationship Id="rId6" Type="http://schemas.openxmlformats.org/officeDocument/2006/relationships/hyperlink" Target="https://podminky.urs.cz/item/CS_URS_2023_01/162751117" TargetMode="External"/><Relationship Id="rId11" Type="http://schemas.openxmlformats.org/officeDocument/2006/relationships/hyperlink" Target="https://podminky.urs.cz/item/CS_URS_2023_01/174101101" TargetMode="External"/><Relationship Id="rId24" Type="http://schemas.openxmlformats.org/officeDocument/2006/relationships/hyperlink" Target="https://podminky.urs.cz/item/CS_URS_2023_01/359901211" TargetMode="External"/><Relationship Id="rId5" Type="http://schemas.openxmlformats.org/officeDocument/2006/relationships/hyperlink" Target="https://podminky.urs.cz/item/CS_URS_2023_01/162451105" TargetMode="External"/><Relationship Id="rId15" Type="http://schemas.openxmlformats.org/officeDocument/2006/relationships/hyperlink" Target="https://podminky.urs.cz/item/CS_URS_2023_01/182301132" TargetMode="External"/><Relationship Id="rId23" Type="http://schemas.openxmlformats.org/officeDocument/2006/relationships/hyperlink" Target="https://podminky.urs.cz/item/CS_URS_2023_01/451572111" TargetMode="External"/><Relationship Id="rId28" Type="http://schemas.openxmlformats.org/officeDocument/2006/relationships/hyperlink" Target="https://podminky.urs.cz/item/CS_URS_2023_01/998274101" TargetMode="External"/><Relationship Id="rId10" Type="http://schemas.openxmlformats.org/officeDocument/2006/relationships/hyperlink" Target="https://podminky.urs.cz/item/CS_URS_2023_01/171201221" TargetMode="External"/><Relationship Id="rId19" Type="http://schemas.openxmlformats.org/officeDocument/2006/relationships/hyperlink" Target="https://podminky.urs.cz/item/CS_URS_2023_01/185851121" TargetMode="External"/><Relationship Id="rId4" Type="http://schemas.openxmlformats.org/officeDocument/2006/relationships/hyperlink" Target="https://podminky.urs.cz/item/CS_URS_2023_01/133254103" TargetMode="External"/><Relationship Id="rId9" Type="http://schemas.openxmlformats.org/officeDocument/2006/relationships/hyperlink" Target="https://podminky.urs.cz/item/CS_URS_2023_01/171201201" TargetMode="External"/><Relationship Id="rId14" Type="http://schemas.openxmlformats.org/officeDocument/2006/relationships/hyperlink" Target="https://podminky.urs.cz/item/CS_URS_2023_01/181951112" TargetMode="External"/><Relationship Id="rId22" Type="http://schemas.openxmlformats.org/officeDocument/2006/relationships/hyperlink" Target="https://podminky.urs.cz/item/CS_URS_2023_01/564231111" TargetMode="External"/><Relationship Id="rId27" Type="http://schemas.openxmlformats.org/officeDocument/2006/relationships/hyperlink" Target="https://podminky.urs.cz/item/CS_URS_2023_01/899722112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64"/>
      <c r="AS2" s="264"/>
      <c r="AT2" s="264"/>
      <c r="AU2" s="264"/>
      <c r="AV2" s="264"/>
      <c r="AW2" s="264"/>
      <c r="AX2" s="264"/>
      <c r="AY2" s="264"/>
      <c r="AZ2" s="264"/>
      <c r="BA2" s="264"/>
      <c r="BB2" s="264"/>
      <c r="BC2" s="264"/>
      <c r="BD2" s="264"/>
      <c r="BE2" s="264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6</v>
      </c>
    </row>
    <row r="5" spans="1:74" ht="12" customHeight="1">
      <c r="B5" s="20"/>
      <c r="D5" s="24" t="s">
        <v>12</v>
      </c>
      <c r="K5" s="263" t="s">
        <v>13</v>
      </c>
      <c r="L5" s="264"/>
      <c r="M5" s="264"/>
      <c r="N5" s="264"/>
      <c r="O5" s="264"/>
      <c r="P5" s="264"/>
      <c r="Q5" s="264"/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64"/>
      <c r="AC5" s="264"/>
      <c r="AD5" s="264"/>
      <c r="AE5" s="264"/>
      <c r="AF5" s="264"/>
      <c r="AG5" s="264"/>
      <c r="AH5" s="264"/>
      <c r="AI5" s="264"/>
      <c r="AJ5" s="264"/>
      <c r="AK5" s="264"/>
      <c r="AL5" s="264"/>
      <c r="AM5" s="264"/>
      <c r="AN5" s="264"/>
      <c r="AO5" s="264"/>
      <c r="AR5" s="20"/>
      <c r="BE5" s="260" t="s">
        <v>14</v>
      </c>
      <c r="BS5" s="17" t="s">
        <v>15</v>
      </c>
    </row>
    <row r="6" spans="1:74" ht="36.950000000000003" customHeight="1">
      <c r="B6" s="20"/>
      <c r="D6" s="26" t="s">
        <v>16</v>
      </c>
      <c r="K6" s="265" t="s">
        <v>17</v>
      </c>
      <c r="L6" s="264"/>
      <c r="M6" s="264"/>
      <c r="N6" s="264"/>
      <c r="O6" s="264"/>
      <c r="P6" s="264"/>
      <c r="Q6" s="264"/>
      <c r="R6" s="264"/>
      <c r="S6" s="264"/>
      <c r="T6" s="264"/>
      <c r="U6" s="264"/>
      <c r="V6" s="264"/>
      <c r="W6" s="264"/>
      <c r="X6" s="264"/>
      <c r="Y6" s="264"/>
      <c r="Z6" s="264"/>
      <c r="AA6" s="264"/>
      <c r="AB6" s="264"/>
      <c r="AC6" s="264"/>
      <c r="AD6" s="264"/>
      <c r="AE6" s="264"/>
      <c r="AF6" s="264"/>
      <c r="AG6" s="264"/>
      <c r="AH6" s="264"/>
      <c r="AI6" s="264"/>
      <c r="AJ6" s="264"/>
      <c r="AK6" s="264"/>
      <c r="AL6" s="264"/>
      <c r="AM6" s="264"/>
      <c r="AN6" s="264"/>
      <c r="AO6" s="264"/>
      <c r="AR6" s="20"/>
      <c r="BE6" s="261"/>
      <c r="BS6" s="17" t="s">
        <v>18</v>
      </c>
    </row>
    <row r="7" spans="1:74" ht="12" customHeight="1">
      <c r="B7" s="20"/>
      <c r="D7" s="27" t="s">
        <v>19</v>
      </c>
      <c r="K7" s="25" t="s">
        <v>20</v>
      </c>
      <c r="AK7" s="27" t="s">
        <v>21</v>
      </c>
      <c r="AN7" s="25" t="s">
        <v>22</v>
      </c>
      <c r="AR7" s="20"/>
      <c r="BE7" s="261"/>
      <c r="BS7" s="17" t="s">
        <v>23</v>
      </c>
    </row>
    <row r="8" spans="1:74" ht="12" customHeight="1">
      <c r="B8" s="20"/>
      <c r="D8" s="27" t="s">
        <v>24</v>
      </c>
      <c r="K8" s="25" t="s">
        <v>25</v>
      </c>
      <c r="AK8" s="27" t="s">
        <v>26</v>
      </c>
      <c r="AN8" s="28" t="s">
        <v>27</v>
      </c>
      <c r="AR8" s="20"/>
      <c r="BE8" s="261"/>
      <c r="BS8" s="17" t="s">
        <v>28</v>
      </c>
    </row>
    <row r="9" spans="1:74" ht="14.45" customHeight="1">
      <c r="B9" s="20"/>
      <c r="AR9" s="20"/>
      <c r="BE9" s="261"/>
      <c r="BS9" s="17" t="s">
        <v>29</v>
      </c>
    </row>
    <row r="10" spans="1:74" ht="12" customHeight="1">
      <c r="B10" s="20"/>
      <c r="D10" s="27" t="s">
        <v>30</v>
      </c>
      <c r="AK10" s="27" t="s">
        <v>31</v>
      </c>
      <c r="AN10" s="25" t="s">
        <v>22</v>
      </c>
      <c r="AR10" s="20"/>
      <c r="BE10" s="261"/>
      <c r="BS10" s="17" t="s">
        <v>18</v>
      </c>
    </row>
    <row r="11" spans="1:74" ht="18.399999999999999" customHeight="1">
      <c r="B11" s="20"/>
      <c r="E11" s="25" t="s">
        <v>32</v>
      </c>
      <c r="AK11" s="27" t="s">
        <v>33</v>
      </c>
      <c r="AN11" s="25" t="s">
        <v>22</v>
      </c>
      <c r="AR11" s="20"/>
      <c r="BE11" s="261"/>
      <c r="BS11" s="17" t="s">
        <v>18</v>
      </c>
    </row>
    <row r="12" spans="1:74" ht="6.95" customHeight="1">
      <c r="B12" s="20"/>
      <c r="AR12" s="20"/>
      <c r="BE12" s="261"/>
      <c r="BS12" s="17" t="s">
        <v>18</v>
      </c>
    </row>
    <row r="13" spans="1:74" ht="12" customHeight="1">
      <c r="B13" s="20"/>
      <c r="D13" s="27" t="s">
        <v>34</v>
      </c>
      <c r="AK13" s="27" t="s">
        <v>31</v>
      </c>
      <c r="AN13" s="29" t="s">
        <v>35</v>
      </c>
      <c r="AR13" s="20"/>
      <c r="BE13" s="261"/>
      <c r="BS13" s="17" t="s">
        <v>18</v>
      </c>
    </row>
    <row r="14" spans="1:74" ht="12.75">
      <c r="B14" s="20"/>
      <c r="E14" s="266" t="s">
        <v>35</v>
      </c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  <c r="Q14" s="267"/>
      <c r="R14" s="267"/>
      <c r="S14" s="267"/>
      <c r="T14" s="267"/>
      <c r="U14" s="267"/>
      <c r="V14" s="267"/>
      <c r="W14" s="267"/>
      <c r="X14" s="267"/>
      <c r="Y14" s="267"/>
      <c r="Z14" s="267"/>
      <c r="AA14" s="267"/>
      <c r="AB14" s="267"/>
      <c r="AC14" s="267"/>
      <c r="AD14" s="267"/>
      <c r="AE14" s="267"/>
      <c r="AF14" s="267"/>
      <c r="AG14" s="267"/>
      <c r="AH14" s="267"/>
      <c r="AI14" s="267"/>
      <c r="AJ14" s="267"/>
      <c r="AK14" s="27" t="s">
        <v>33</v>
      </c>
      <c r="AN14" s="29" t="s">
        <v>35</v>
      </c>
      <c r="AR14" s="20"/>
      <c r="BE14" s="261"/>
      <c r="BS14" s="17" t="s">
        <v>18</v>
      </c>
    </row>
    <row r="15" spans="1:74" ht="6.95" customHeight="1">
      <c r="B15" s="20"/>
      <c r="AR15" s="20"/>
      <c r="BE15" s="261"/>
      <c r="BS15" s="17" t="s">
        <v>4</v>
      </c>
    </row>
    <row r="16" spans="1:74" ht="12" customHeight="1">
      <c r="B16" s="20"/>
      <c r="D16" s="27" t="s">
        <v>36</v>
      </c>
      <c r="AK16" s="27" t="s">
        <v>31</v>
      </c>
      <c r="AN16" s="25" t="s">
        <v>22</v>
      </c>
      <c r="AR16" s="20"/>
      <c r="BE16" s="261"/>
      <c r="BS16" s="17" t="s">
        <v>4</v>
      </c>
    </row>
    <row r="17" spans="2:71" ht="18.399999999999999" customHeight="1">
      <c r="B17" s="20"/>
      <c r="E17" s="25" t="s">
        <v>37</v>
      </c>
      <c r="AK17" s="27" t="s">
        <v>33</v>
      </c>
      <c r="AN17" s="25" t="s">
        <v>22</v>
      </c>
      <c r="AR17" s="20"/>
      <c r="BE17" s="261"/>
      <c r="BS17" s="17" t="s">
        <v>38</v>
      </c>
    </row>
    <row r="18" spans="2:71" ht="6.95" customHeight="1">
      <c r="B18" s="20"/>
      <c r="AR18" s="20"/>
      <c r="BE18" s="261"/>
      <c r="BS18" s="17" t="s">
        <v>15</v>
      </c>
    </row>
    <row r="19" spans="2:71" ht="12" customHeight="1">
      <c r="B19" s="20"/>
      <c r="D19" s="27" t="s">
        <v>39</v>
      </c>
      <c r="AK19" s="27" t="s">
        <v>31</v>
      </c>
      <c r="AN19" s="25" t="s">
        <v>22</v>
      </c>
      <c r="AR19" s="20"/>
      <c r="BE19" s="261"/>
      <c r="BS19" s="17" t="s">
        <v>15</v>
      </c>
    </row>
    <row r="20" spans="2:71" ht="18.399999999999999" customHeight="1">
      <c r="B20" s="20"/>
      <c r="E20" s="25" t="s">
        <v>40</v>
      </c>
      <c r="AK20" s="27" t="s">
        <v>33</v>
      </c>
      <c r="AN20" s="25" t="s">
        <v>22</v>
      </c>
      <c r="AR20" s="20"/>
      <c r="BE20" s="261"/>
      <c r="BS20" s="17" t="s">
        <v>4</v>
      </c>
    </row>
    <row r="21" spans="2:71" ht="6.95" customHeight="1">
      <c r="B21" s="20"/>
      <c r="AR21" s="20"/>
      <c r="BE21" s="261"/>
    </row>
    <row r="22" spans="2:71" ht="12" customHeight="1">
      <c r="B22" s="20"/>
      <c r="D22" s="27" t="s">
        <v>41</v>
      </c>
      <c r="AR22" s="20"/>
      <c r="BE22" s="261"/>
    </row>
    <row r="23" spans="2:71" ht="47.25" customHeight="1">
      <c r="B23" s="20"/>
      <c r="E23" s="268" t="s">
        <v>42</v>
      </c>
      <c r="F23" s="268"/>
      <c r="G23" s="268"/>
      <c r="H23" s="268"/>
      <c r="I23" s="268"/>
      <c r="J23" s="268"/>
      <c r="K23" s="268"/>
      <c r="L23" s="268"/>
      <c r="M23" s="268"/>
      <c r="N23" s="268"/>
      <c r="O23" s="268"/>
      <c r="P23" s="268"/>
      <c r="Q23" s="268"/>
      <c r="R23" s="268"/>
      <c r="S23" s="268"/>
      <c r="T23" s="268"/>
      <c r="U23" s="268"/>
      <c r="V23" s="268"/>
      <c r="W23" s="268"/>
      <c r="X23" s="268"/>
      <c r="Y23" s="268"/>
      <c r="Z23" s="268"/>
      <c r="AA23" s="268"/>
      <c r="AB23" s="268"/>
      <c r="AC23" s="268"/>
      <c r="AD23" s="268"/>
      <c r="AE23" s="268"/>
      <c r="AF23" s="268"/>
      <c r="AG23" s="268"/>
      <c r="AH23" s="268"/>
      <c r="AI23" s="268"/>
      <c r="AJ23" s="268"/>
      <c r="AK23" s="268"/>
      <c r="AL23" s="268"/>
      <c r="AM23" s="268"/>
      <c r="AN23" s="268"/>
      <c r="AR23" s="20"/>
      <c r="BE23" s="261"/>
    </row>
    <row r="24" spans="2:71" ht="6.95" customHeight="1">
      <c r="B24" s="20"/>
      <c r="AR24" s="20"/>
      <c r="BE24" s="261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61"/>
    </row>
    <row r="26" spans="2:71" s="1" customFormat="1" ht="25.9" customHeight="1">
      <c r="B26" s="32"/>
      <c r="D26" s="33" t="s">
        <v>43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69">
        <f>ROUND(AG54,2)</f>
        <v>0</v>
      </c>
      <c r="AL26" s="270"/>
      <c r="AM26" s="270"/>
      <c r="AN26" s="270"/>
      <c r="AO26" s="270"/>
      <c r="AR26" s="32"/>
      <c r="BE26" s="261"/>
    </row>
    <row r="27" spans="2:71" s="1" customFormat="1" ht="6.95" customHeight="1">
      <c r="B27" s="32"/>
      <c r="AR27" s="32"/>
      <c r="BE27" s="261"/>
    </row>
    <row r="28" spans="2:71" s="1" customFormat="1" ht="12.75">
      <c r="B28" s="32"/>
      <c r="L28" s="271" t="s">
        <v>44</v>
      </c>
      <c r="M28" s="271"/>
      <c r="N28" s="271"/>
      <c r="O28" s="271"/>
      <c r="P28" s="271"/>
      <c r="W28" s="271" t="s">
        <v>45</v>
      </c>
      <c r="X28" s="271"/>
      <c r="Y28" s="271"/>
      <c r="Z28" s="271"/>
      <c r="AA28" s="271"/>
      <c r="AB28" s="271"/>
      <c r="AC28" s="271"/>
      <c r="AD28" s="271"/>
      <c r="AE28" s="271"/>
      <c r="AK28" s="271" t="s">
        <v>46</v>
      </c>
      <c r="AL28" s="271"/>
      <c r="AM28" s="271"/>
      <c r="AN28" s="271"/>
      <c r="AO28" s="271"/>
      <c r="AR28" s="32"/>
      <c r="BE28" s="261"/>
    </row>
    <row r="29" spans="2:71" s="2" customFormat="1" ht="14.45" customHeight="1">
      <c r="B29" s="36"/>
      <c r="D29" s="27" t="s">
        <v>47</v>
      </c>
      <c r="F29" s="27" t="s">
        <v>48</v>
      </c>
      <c r="L29" s="274">
        <v>0.21</v>
      </c>
      <c r="M29" s="273"/>
      <c r="N29" s="273"/>
      <c r="O29" s="273"/>
      <c r="P29" s="273"/>
      <c r="W29" s="272">
        <f>ROUND(AZ54, 2)</f>
        <v>0</v>
      </c>
      <c r="X29" s="273"/>
      <c r="Y29" s="273"/>
      <c r="Z29" s="273"/>
      <c r="AA29" s="273"/>
      <c r="AB29" s="273"/>
      <c r="AC29" s="273"/>
      <c r="AD29" s="273"/>
      <c r="AE29" s="273"/>
      <c r="AK29" s="272">
        <f>ROUND(AV54, 2)</f>
        <v>0</v>
      </c>
      <c r="AL29" s="273"/>
      <c r="AM29" s="273"/>
      <c r="AN29" s="273"/>
      <c r="AO29" s="273"/>
      <c r="AR29" s="36"/>
      <c r="BE29" s="262"/>
    </row>
    <row r="30" spans="2:71" s="2" customFormat="1" ht="14.45" customHeight="1">
      <c r="B30" s="36"/>
      <c r="F30" s="27" t="s">
        <v>49</v>
      </c>
      <c r="L30" s="274">
        <v>0.15</v>
      </c>
      <c r="M30" s="273"/>
      <c r="N30" s="273"/>
      <c r="O30" s="273"/>
      <c r="P30" s="273"/>
      <c r="W30" s="272">
        <f>ROUND(BA54, 2)</f>
        <v>0</v>
      </c>
      <c r="X30" s="273"/>
      <c r="Y30" s="273"/>
      <c r="Z30" s="273"/>
      <c r="AA30" s="273"/>
      <c r="AB30" s="273"/>
      <c r="AC30" s="273"/>
      <c r="AD30" s="273"/>
      <c r="AE30" s="273"/>
      <c r="AK30" s="272">
        <f>ROUND(AW54, 2)</f>
        <v>0</v>
      </c>
      <c r="AL30" s="273"/>
      <c r="AM30" s="273"/>
      <c r="AN30" s="273"/>
      <c r="AO30" s="273"/>
      <c r="AR30" s="36"/>
      <c r="BE30" s="262"/>
    </row>
    <row r="31" spans="2:71" s="2" customFormat="1" ht="14.45" hidden="1" customHeight="1">
      <c r="B31" s="36"/>
      <c r="F31" s="27" t="s">
        <v>50</v>
      </c>
      <c r="L31" s="274">
        <v>0.21</v>
      </c>
      <c r="M31" s="273"/>
      <c r="N31" s="273"/>
      <c r="O31" s="273"/>
      <c r="P31" s="273"/>
      <c r="W31" s="272">
        <f>ROUND(BB54, 2)</f>
        <v>0</v>
      </c>
      <c r="X31" s="273"/>
      <c r="Y31" s="273"/>
      <c r="Z31" s="273"/>
      <c r="AA31" s="273"/>
      <c r="AB31" s="273"/>
      <c r="AC31" s="273"/>
      <c r="AD31" s="273"/>
      <c r="AE31" s="273"/>
      <c r="AK31" s="272">
        <v>0</v>
      </c>
      <c r="AL31" s="273"/>
      <c r="AM31" s="273"/>
      <c r="AN31" s="273"/>
      <c r="AO31" s="273"/>
      <c r="AR31" s="36"/>
      <c r="BE31" s="262"/>
    </row>
    <row r="32" spans="2:71" s="2" customFormat="1" ht="14.45" hidden="1" customHeight="1">
      <c r="B32" s="36"/>
      <c r="F32" s="27" t="s">
        <v>51</v>
      </c>
      <c r="L32" s="274">
        <v>0.15</v>
      </c>
      <c r="M32" s="273"/>
      <c r="N32" s="273"/>
      <c r="O32" s="273"/>
      <c r="P32" s="273"/>
      <c r="W32" s="272">
        <f>ROUND(BC54, 2)</f>
        <v>0</v>
      </c>
      <c r="X32" s="273"/>
      <c r="Y32" s="273"/>
      <c r="Z32" s="273"/>
      <c r="AA32" s="273"/>
      <c r="AB32" s="273"/>
      <c r="AC32" s="273"/>
      <c r="AD32" s="273"/>
      <c r="AE32" s="273"/>
      <c r="AK32" s="272">
        <v>0</v>
      </c>
      <c r="AL32" s="273"/>
      <c r="AM32" s="273"/>
      <c r="AN32" s="273"/>
      <c r="AO32" s="273"/>
      <c r="AR32" s="36"/>
      <c r="BE32" s="262"/>
    </row>
    <row r="33" spans="2:44" s="2" customFormat="1" ht="14.45" hidden="1" customHeight="1">
      <c r="B33" s="36"/>
      <c r="F33" s="27" t="s">
        <v>52</v>
      </c>
      <c r="L33" s="274">
        <v>0</v>
      </c>
      <c r="M33" s="273"/>
      <c r="N33" s="273"/>
      <c r="O33" s="273"/>
      <c r="P33" s="273"/>
      <c r="W33" s="272">
        <f>ROUND(BD54, 2)</f>
        <v>0</v>
      </c>
      <c r="X33" s="273"/>
      <c r="Y33" s="273"/>
      <c r="Z33" s="273"/>
      <c r="AA33" s="273"/>
      <c r="AB33" s="273"/>
      <c r="AC33" s="273"/>
      <c r="AD33" s="273"/>
      <c r="AE33" s="273"/>
      <c r="AK33" s="272">
        <v>0</v>
      </c>
      <c r="AL33" s="273"/>
      <c r="AM33" s="273"/>
      <c r="AN33" s="273"/>
      <c r="AO33" s="273"/>
      <c r="AR33" s="36"/>
    </row>
    <row r="34" spans="2:44" s="1" customFormat="1" ht="6.95" customHeight="1">
      <c r="B34" s="32"/>
      <c r="AR34" s="32"/>
    </row>
    <row r="35" spans="2:44" s="1" customFormat="1" ht="25.9" customHeight="1">
      <c r="B35" s="32"/>
      <c r="C35" s="37"/>
      <c r="D35" s="38" t="s">
        <v>53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54</v>
      </c>
      <c r="U35" s="39"/>
      <c r="V35" s="39"/>
      <c r="W35" s="39"/>
      <c r="X35" s="275" t="s">
        <v>55</v>
      </c>
      <c r="Y35" s="276"/>
      <c r="Z35" s="276"/>
      <c r="AA35" s="276"/>
      <c r="AB35" s="276"/>
      <c r="AC35" s="39"/>
      <c r="AD35" s="39"/>
      <c r="AE35" s="39"/>
      <c r="AF35" s="39"/>
      <c r="AG35" s="39"/>
      <c r="AH35" s="39"/>
      <c r="AI35" s="39"/>
      <c r="AJ35" s="39"/>
      <c r="AK35" s="277">
        <f>SUM(AK26:AK33)</f>
        <v>0</v>
      </c>
      <c r="AL35" s="276"/>
      <c r="AM35" s="276"/>
      <c r="AN35" s="276"/>
      <c r="AO35" s="278"/>
      <c r="AP35" s="37"/>
      <c r="AQ35" s="37"/>
      <c r="AR35" s="32"/>
    </row>
    <row r="36" spans="2:44" s="1" customFormat="1" ht="6.95" customHeight="1">
      <c r="B36" s="32"/>
      <c r="AR36" s="32"/>
    </row>
    <row r="37" spans="2:44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5" customHeight="1">
      <c r="B42" s="32"/>
      <c r="C42" s="21" t="s">
        <v>56</v>
      </c>
      <c r="AR42" s="32"/>
    </row>
    <row r="43" spans="2:44" s="1" customFormat="1" ht="6.95" customHeight="1">
      <c r="B43" s="32"/>
      <c r="AR43" s="32"/>
    </row>
    <row r="44" spans="2:44" s="3" customFormat="1" ht="12" customHeight="1">
      <c r="B44" s="45"/>
      <c r="C44" s="27" t="s">
        <v>12</v>
      </c>
      <c r="L44" s="3" t="str">
        <f>K5</f>
        <v>20-21_4_MESTYS</v>
      </c>
      <c r="AR44" s="45"/>
    </row>
    <row r="45" spans="2:44" s="4" customFormat="1" ht="36.950000000000003" customHeight="1">
      <c r="B45" s="46"/>
      <c r="C45" s="47" t="s">
        <v>16</v>
      </c>
      <c r="L45" s="279" t="str">
        <f>K6</f>
        <v>Protipovodňová opatření OP1 se zelení KZ4 v k.ú. Choltice</v>
      </c>
      <c r="M45" s="280"/>
      <c r="N45" s="280"/>
      <c r="O45" s="280"/>
      <c r="P45" s="280"/>
      <c r="Q45" s="280"/>
      <c r="R45" s="280"/>
      <c r="S45" s="280"/>
      <c r="T45" s="280"/>
      <c r="U45" s="280"/>
      <c r="V45" s="280"/>
      <c r="W45" s="280"/>
      <c r="X45" s="280"/>
      <c r="Y45" s="280"/>
      <c r="Z45" s="280"/>
      <c r="AA45" s="280"/>
      <c r="AB45" s="280"/>
      <c r="AC45" s="280"/>
      <c r="AD45" s="280"/>
      <c r="AE45" s="280"/>
      <c r="AF45" s="280"/>
      <c r="AG45" s="280"/>
      <c r="AH45" s="280"/>
      <c r="AI45" s="280"/>
      <c r="AJ45" s="280"/>
      <c r="AK45" s="280"/>
      <c r="AL45" s="280"/>
      <c r="AM45" s="280"/>
      <c r="AN45" s="280"/>
      <c r="AO45" s="280"/>
      <c r="AR45" s="46"/>
    </row>
    <row r="46" spans="2:44" s="1" customFormat="1" ht="6.95" customHeight="1">
      <c r="B46" s="32"/>
      <c r="AR46" s="32"/>
    </row>
    <row r="47" spans="2:44" s="1" customFormat="1" ht="12" customHeight="1">
      <c r="B47" s="32"/>
      <c r="C47" s="27" t="s">
        <v>24</v>
      </c>
      <c r="L47" s="48" t="str">
        <f>IF(K8="","",K8)</f>
        <v>OP1 se zelení KZ4 v k.ú. Choltice</v>
      </c>
      <c r="AI47" s="27" t="s">
        <v>26</v>
      </c>
      <c r="AM47" s="281" t="str">
        <f>IF(AN8= "","",AN8)</f>
        <v>15. 2. 2023</v>
      </c>
      <c r="AN47" s="281"/>
      <c r="AR47" s="32"/>
    </row>
    <row r="48" spans="2:44" s="1" customFormat="1" ht="6.95" customHeight="1">
      <c r="B48" s="32"/>
      <c r="AR48" s="32"/>
    </row>
    <row r="49" spans="1:91" s="1" customFormat="1" ht="15.2" customHeight="1">
      <c r="B49" s="32"/>
      <c r="C49" s="27" t="s">
        <v>30</v>
      </c>
      <c r="L49" s="3" t="str">
        <f>IF(E11= "","",E11)</f>
        <v>ČR-SPÚ,Krajský pozemkový úřad pro Pardubický kraj</v>
      </c>
      <c r="AI49" s="27" t="s">
        <v>36</v>
      </c>
      <c r="AM49" s="282" t="str">
        <f>IF(E17="","",E17)</f>
        <v>VDI Projekt s.r.o.</v>
      </c>
      <c r="AN49" s="283"/>
      <c r="AO49" s="283"/>
      <c r="AP49" s="283"/>
      <c r="AR49" s="32"/>
      <c r="AS49" s="284" t="s">
        <v>57</v>
      </c>
      <c r="AT49" s="285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2" customHeight="1">
      <c r="B50" s="32"/>
      <c r="C50" s="27" t="s">
        <v>34</v>
      </c>
      <c r="L50" s="3" t="str">
        <f>IF(E14= "Vyplň údaj","",E14)</f>
        <v/>
      </c>
      <c r="AI50" s="27" t="s">
        <v>39</v>
      </c>
      <c r="AM50" s="282" t="str">
        <f>IF(E20="","",E20)</f>
        <v xml:space="preserve"> </v>
      </c>
      <c r="AN50" s="283"/>
      <c r="AO50" s="283"/>
      <c r="AP50" s="283"/>
      <c r="AR50" s="32"/>
      <c r="AS50" s="286"/>
      <c r="AT50" s="287"/>
      <c r="BD50" s="53"/>
    </row>
    <row r="51" spans="1:91" s="1" customFormat="1" ht="10.9" customHeight="1">
      <c r="B51" s="32"/>
      <c r="AR51" s="32"/>
      <c r="AS51" s="286"/>
      <c r="AT51" s="287"/>
      <c r="BD51" s="53"/>
    </row>
    <row r="52" spans="1:91" s="1" customFormat="1" ht="29.25" customHeight="1">
      <c r="B52" s="32"/>
      <c r="C52" s="288" t="s">
        <v>58</v>
      </c>
      <c r="D52" s="289"/>
      <c r="E52" s="289"/>
      <c r="F52" s="289"/>
      <c r="G52" s="289"/>
      <c r="H52" s="54"/>
      <c r="I52" s="290" t="s">
        <v>59</v>
      </c>
      <c r="J52" s="289"/>
      <c r="K52" s="289"/>
      <c r="L52" s="289"/>
      <c r="M52" s="289"/>
      <c r="N52" s="289"/>
      <c r="O52" s="289"/>
      <c r="P52" s="289"/>
      <c r="Q52" s="289"/>
      <c r="R52" s="289"/>
      <c r="S52" s="289"/>
      <c r="T52" s="289"/>
      <c r="U52" s="289"/>
      <c r="V52" s="289"/>
      <c r="W52" s="289"/>
      <c r="X52" s="289"/>
      <c r="Y52" s="289"/>
      <c r="Z52" s="289"/>
      <c r="AA52" s="289"/>
      <c r="AB52" s="289"/>
      <c r="AC52" s="289"/>
      <c r="AD52" s="289"/>
      <c r="AE52" s="289"/>
      <c r="AF52" s="289"/>
      <c r="AG52" s="291" t="s">
        <v>60</v>
      </c>
      <c r="AH52" s="289"/>
      <c r="AI52" s="289"/>
      <c r="AJ52" s="289"/>
      <c r="AK52" s="289"/>
      <c r="AL52" s="289"/>
      <c r="AM52" s="289"/>
      <c r="AN52" s="290" t="s">
        <v>61</v>
      </c>
      <c r="AO52" s="289"/>
      <c r="AP52" s="289"/>
      <c r="AQ52" s="55" t="s">
        <v>62</v>
      </c>
      <c r="AR52" s="32"/>
      <c r="AS52" s="56" t="s">
        <v>63</v>
      </c>
      <c r="AT52" s="57" t="s">
        <v>64</v>
      </c>
      <c r="AU52" s="57" t="s">
        <v>65</v>
      </c>
      <c r="AV52" s="57" t="s">
        <v>66</v>
      </c>
      <c r="AW52" s="57" t="s">
        <v>67</v>
      </c>
      <c r="AX52" s="57" t="s">
        <v>68</v>
      </c>
      <c r="AY52" s="57" t="s">
        <v>69</v>
      </c>
      <c r="AZ52" s="57" t="s">
        <v>70</v>
      </c>
      <c r="BA52" s="57" t="s">
        <v>71</v>
      </c>
      <c r="BB52" s="57" t="s">
        <v>72</v>
      </c>
      <c r="BC52" s="57" t="s">
        <v>73</v>
      </c>
      <c r="BD52" s="58" t="s">
        <v>74</v>
      </c>
    </row>
    <row r="53" spans="1:91" s="1" customFormat="1" ht="10.9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50000000000003" customHeight="1">
      <c r="B54" s="60"/>
      <c r="C54" s="61" t="s">
        <v>75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95">
        <f>ROUND(SUM(AG55:AG56),2)</f>
        <v>0</v>
      </c>
      <c r="AH54" s="295"/>
      <c r="AI54" s="295"/>
      <c r="AJ54" s="295"/>
      <c r="AK54" s="295"/>
      <c r="AL54" s="295"/>
      <c r="AM54" s="295"/>
      <c r="AN54" s="296">
        <f>SUM(AG54,AT54)</f>
        <v>0</v>
      </c>
      <c r="AO54" s="296"/>
      <c r="AP54" s="296"/>
      <c r="AQ54" s="64" t="s">
        <v>22</v>
      </c>
      <c r="AR54" s="60"/>
      <c r="AS54" s="65">
        <f>ROUND(SUM(AS55:AS56),2)</f>
        <v>0</v>
      </c>
      <c r="AT54" s="66">
        <f>ROUND(SUM(AV54:AW54),2)</f>
        <v>0</v>
      </c>
      <c r="AU54" s="67">
        <f>ROUND(SUM(AU55:AU56),5)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ROUND(SUM(AZ55:AZ56),2)</f>
        <v>0</v>
      </c>
      <c r="BA54" s="66">
        <f>ROUND(SUM(BA55:BA56),2)</f>
        <v>0</v>
      </c>
      <c r="BB54" s="66">
        <f>ROUND(SUM(BB55:BB56),2)</f>
        <v>0</v>
      </c>
      <c r="BC54" s="66">
        <f>ROUND(SUM(BC55:BC56),2)</f>
        <v>0</v>
      </c>
      <c r="BD54" s="68">
        <f>ROUND(SUM(BD55:BD56),2)</f>
        <v>0</v>
      </c>
      <c r="BS54" s="69" t="s">
        <v>76</v>
      </c>
      <c r="BT54" s="69" t="s">
        <v>77</v>
      </c>
      <c r="BU54" s="70" t="s">
        <v>78</v>
      </c>
      <c r="BV54" s="69" t="s">
        <v>79</v>
      </c>
      <c r="BW54" s="69" t="s">
        <v>5</v>
      </c>
      <c r="BX54" s="69" t="s">
        <v>80</v>
      </c>
      <c r="CL54" s="69" t="s">
        <v>20</v>
      </c>
    </row>
    <row r="55" spans="1:91" s="6" customFormat="1" ht="24.75" customHeight="1">
      <c r="A55" s="71" t="s">
        <v>81</v>
      </c>
      <c r="B55" s="72"/>
      <c r="C55" s="73"/>
      <c r="D55" s="294" t="s">
        <v>82</v>
      </c>
      <c r="E55" s="294"/>
      <c r="F55" s="294"/>
      <c r="G55" s="294"/>
      <c r="H55" s="294"/>
      <c r="I55" s="74"/>
      <c r="J55" s="294" t="s">
        <v>83</v>
      </c>
      <c r="K55" s="294"/>
      <c r="L55" s="294"/>
      <c r="M55" s="294"/>
      <c r="N55" s="294"/>
      <c r="O55" s="294"/>
      <c r="P55" s="294"/>
      <c r="Q55" s="294"/>
      <c r="R55" s="294"/>
      <c r="S55" s="294"/>
      <c r="T55" s="294"/>
      <c r="U55" s="294"/>
      <c r="V55" s="294"/>
      <c r="W55" s="294"/>
      <c r="X55" s="294"/>
      <c r="Y55" s="294"/>
      <c r="Z55" s="294"/>
      <c r="AA55" s="294"/>
      <c r="AB55" s="294"/>
      <c r="AC55" s="294"/>
      <c r="AD55" s="294"/>
      <c r="AE55" s="294"/>
      <c r="AF55" s="294"/>
      <c r="AG55" s="292">
        <f>'SO 00.2 - Vedlejší a osta...'!J30</f>
        <v>0</v>
      </c>
      <c r="AH55" s="293"/>
      <c r="AI55" s="293"/>
      <c r="AJ55" s="293"/>
      <c r="AK55" s="293"/>
      <c r="AL55" s="293"/>
      <c r="AM55" s="293"/>
      <c r="AN55" s="292">
        <f>SUM(AG55,AT55)</f>
        <v>0</v>
      </c>
      <c r="AO55" s="293"/>
      <c r="AP55" s="293"/>
      <c r="AQ55" s="75" t="s">
        <v>84</v>
      </c>
      <c r="AR55" s="72"/>
      <c r="AS55" s="76">
        <v>0</v>
      </c>
      <c r="AT55" s="77">
        <f>ROUND(SUM(AV55:AW55),2)</f>
        <v>0</v>
      </c>
      <c r="AU55" s="78">
        <f>'SO 00.2 - Vedlejší a osta...'!P82</f>
        <v>0</v>
      </c>
      <c r="AV55" s="77">
        <f>'SO 00.2 - Vedlejší a osta...'!J33</f>
        <v>0</v>
      </c>
      <c r="AW55" s="77">
        <f>'SO 00.2 - Vedlejší a osta...'!J34</f>
        <v>0</v>
      </c>
      <c r="AX55" s="77">
        <f>'SO 00.2 - Vedlejší a osta...'!J35</f>
        <v>0</v>
      </c>
      <c r="AY55" s="77">
        <f>'SO 00.2 - Vedlejší a osta...'!J36</f>
        <v>0</v>
      </c>
      <c r="AZ55" s="77">
        <f>'SO 00.2 - Vedlejší a osta...'!F33</f>
        <v>0</v>
      </c>
      <c r="BA55" s="77">
        <f>'SO 00.2 - Vedlejší a osta...'!F34</f>
        <v>0</v>
      </c>
      <c r="BB55" s="77">
        <f>'SO 00.2 - Vedlejší a osta...'!F35</f>
        <v>0</v>
      </c>
      <c r="BC55" s="77">
        <f>'SO 00.2 - Vedlejší a osta...'!F36</f>
        <v>0</v>
      </c>
      <c r="BD55" s="79">
        <f>'SO 00.2 - Vedlejší a osta...'!F37</f>
        <v>0</v>
      </c>
      <c r="BT55" s="80" t="s">
        <v>23</v>
      </c>
      <c r="BV55" s="80" t="s">
        <v>79</v>
      </c>
      <c r="BW55" s="80" t="s">
        <v>85</v>
      </c>
      <c r="BX55" s="80" t="s">
        <v>5</v>
      </c>
      <c r="CL55" s="80" t="s">
        <v>20</v>
      </c>
      <c r="CM55" s="80" t="s">
        <v>86</v>
      </c>
    </row>
    <row r="56" spans="1:91" s="6" customFormat="1" ht="16.5" customHeight="1">
      <c r="A56" s="71" t="s">
        <v>81</v>
      </c>
      <c r="B56" s="72"/>
      <c r="C56" s="73"/>
      <c r="D56" s="294" t="s">
        <v>87</v>
      </c>
      <c r="E56" s="294"/>
      <c r="F56" s="294"/>
      <c r="G56" s="294"/>
      <c r="H56" s="294"/>
      <c r="I56" s="74"/>
      <c r="J56" s="294" t="s">
        <v>88</v>
      </c>
      <c r="K56" s="294"/>
      <c r="L56" s="294"/>
      <c r="M56" s="294"/>
      <c r="N56" s="294"/>
      <c r="O56" s="294"/>
      <c r="P56" s="294"/>
      <c r="Q56" s="294"/>
      <c r="R56" s="294"/>
      <c r="S56" s="294"/>
      <c r="T56" s="294"/>
      <c r="U56" s="294"/>
      <c r="V56" s="294"/>
      <c r="W56" s="294"/>
      <c r="X56" s="294"/>
      <c r="Y56" s="294"/>
      <c r="Z56" s="294"/>
      <c r="AA56" s="294"/>
      <c r="AB56" s="294"/>
      <c r="AC56" s="294"/>
      <c r="AD56" s="294"/>
      <c r="AE56" s="294"/>
      <c r="AF56" s="294"/>
      <c r="AG56" s="292">
        <f>'SO 02 - Zatrubněný odpad'!J30</f>
        <v>0</v>
      </c>
      <c r="AH56" s="293"/>
      <c r="AI56" s="293"/>
      <c r="AJ56" s="293"/>
      <c r="AK56" s="293"/>
      <c r="AL56" s="293"/>
      <c r="AM56" s="293"/>
      <c r="AN56" s="292">
        <f>SUM(AG56,AT56)</f>
        <v>0</v>
      </c>
      <c r="AO56" s="293"/>
      <c r="AP56" s="293"/>
      <c r="AQ56" s="75" t="s">
        <v>84</v>
      </c>
      <c r="AR56" s="72"/>
      <c r="AS56" s="81">
        <v>0</v>
      </c>
      <c r="AT56" s="82">
        <f>ROUND(SUM(AV56:AW56),2)</f>
        <v>0</v>
      </c>
      <c r="AU56" s="83">
        <f>'SO 02 - Zatrubněný odpad'!P85</f>
        <v>0</v>
      </c>
      <c r="AV56" s="82">
        <f>'SO 02 - Zatrubněný odpad'!J33</f>
        <v>0</v>
      </c>
      <c r="AW56" s="82">
        <f>'SO 02 - Zatrubněný odpad'!J34</f>
        <v>0</v>
      </c>
      <c r="AX56" s="82">
        <f>'SO 02 - Zatrubněný odpad'!J35</f>
        <v>0</v>
      </c>
      <c r="AY56" s="82">
        <f>'SO 02 - Zatrubněný odpad'!J36</f>
        <v>0</v>
      </c>
      <c r="AZ56" s="82">
        <f>'SO 02 - Zatrubněný odpad'!F33</f>
        <v>0</v>
      </c>
      <c r="BA56" s="82">
        <f>'SO 02 - Zatrubněný odpad'!F34</f>
        <v>0</v>
      </c>
      <c r="BB56" s="82">
        <f>'SO 02 - Zatrubněný odpad'!F35</f>
        <v>0</v>
      </c>
      <c r="BC56" s="82">
        <f>'SO 02 - Zatrubněný odpad'!F36</f>
        <v>0</v>
      </c>
      <c r="BD56" s="84">
        <f>'SO 02 - Zatrubněný odpad'!F37</f>
        <v>0</v>
      </c>
      <c r="BT56" s="80" t="s">
        <v>23</v>
      </c>
      <c r="BV56" s="80" t="s">
        <v>79</v>
      </c>
      <c r="BW56" s="80" t="s">
        <v>89</v>
      </c>
      <c r="BX56" s="80" t="s">
        <v>5</v>
      </c>
      <c r="CL56" s="80" t="s">
        <v>20</v>
      </c>
      <c r="CM56" s="80" t="s">
        <v>86</v>
      </c>
    </row>
    <row r="57" spans="1:91" s="1" customFormat="1" ht="30" customHeight="1">
      <c r="B57" s="32"/>
      <c r="AR57" s="32"/>
    </row>
    <row r="58" spans="1:91" s="1" customFormat="1" ht="6.95" customHeight="1"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32"/>
    </row>
  </sheetData>
  <sheetProtection algorithmName="SHA-512" hashValue="WRrs2zgKtKnxNLu2KhnbckfZiQu5TBZybrlWeeK2X9TxQ6b1HtUfqx96sLjK0EKTLx50UyufMBMMLFVq4QCp0g==" saltValue="pyRKoLAxHmfnyON0dLXzGj/aPuH5rNNZsPbzYp4GIQ2G/pb29hG9sPIc/QRD6Qb9jXoQ8cHK26rwvUBeQtaQ/w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00.2 - Vedlejší a osta...'!C2" display="/" xr:uid="{00000000-0004-0000-0000-000000000000}"/>
    <hyperlink ref="A56" location="'SO 02 - Zatrubněný odpad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7" t="s">
        <v>85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5" customHeight="1">
      <c r="B4" s="20"/>
      <c r="D4" s="21" t="s">
        <v>90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97" t="str">
        <f>'Rekapitulace stavby'!K6</f>
        <v>Protipovodňová opatření OP1 se zelení KZ4 v k.ú. Choltice</v>
      </c>
      <c r="F7" s="298"/>
      <c r="G7" s="298"/>
      <c r="H7" s="298"/>
      <c r="L7" s="20"/>
    </row>
    <row r="8" spans="2:46" s="1" customFormat="1" ht="12" customHeight="1">
      <c r="B8" s="32"/>
      <c r="D8" s="27" t="s">
        <v>91</v>
      </c>
      <c r="L8" s="32"/>
    </row>
    <row r="9" spans="2:46" s="1" customFormat="1" ht="16.5" customHeight="1">
      <c r="B9" s="32"/>
      <c r="E9" s="279" t="s">
        <v>92</v>
      </c>
      <c r="F9" s="299"/>
      <c r="G9" s="299"/>
      <c r="H9" s="299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19</v>
      </c>
      <c r="F11" s="25" t="s">
        <v>20</v>
      </c>
      <c r="I11" s="27" t="s">
        <v>21</v>
      </c>
      <c r="J11" s="25" t="s">
        <v>86</v>
      </c>
      <c r="L11" s="32"/>
    </row>
    <row r="12" spans="2:46" s="1" customFormat="1" ht="12" customHeight="1">
      <c r="B12" s="32"/>
      <c r="D12" s="27" t="s">
        <v>24</v>
      </c>
      <c r="F12" s="25" t="s">
        <v>25</v>
      </c>
      <c r="I12" s="27" t="s">
        <v>26</v>
      </c>
      <c r="J12" s="49" t="str">
        <f>'Rekapitulace stavby'!AN8</f>
        <v>15. 2. 2023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30</v>
      </c>
      <c r="I14" s="27" t="s">
        <v>31</v>
      </c>
      <c r="J14" s="25" t="s">
        <v>22</v>
      </c>
      <c r="L14" s="32"/>
    </row>
    <row r="15" spans="2:46" s="1" customFormat="1" ht="18" customHeight="1">
      <c r="B15" s="32"/>
      <c r="E15" s="25" t="s">
        <v>93</v>
      </c>
      <c r="I15" s="27" t="s">
        <v>33</v>
      </c>
      <c r="J15" s="25" t="s">
        <v>22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34</v>
      </c>
      <c r="I17" s="27" t="s">
        <v>31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00" t="str">
        <f>'Rekapitulace stavby'!E14</f>
        <v>Vyplň údaj</v>
      </c>
      <c r="F18" s="263"/>
      <c r="G18" s="263"/>
      <c r="H18" s="263"/>
      <c r="I18" s="27" t="s">
        <v>33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36</v>
      </c>
      <c r="I20" s="27" t="s">
        <v>31</v>
      </c>
      <c r="J20" s="25" t="s">
        <v>22</v>
      </c>
      <c r="L20" s="32"/>
    </row>
    <row r="21" spans="2:12" s="1" customFormat="1" ht="18" customHeight="1">
      <c r="B21" s="32"/>
      <c r="E21" s="25" t="s">
        <v>37</v>
      </c>
      <c r="I21" s="27" t="s">
        <v>33</v>
      </c>
      <c r="J21" s="25" t="s">
        <v>22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39</v>
      </c>
      <c r="I23" s="27" t="s">
        <v>31</v>
      </c>
      <c r="J23" s="25" t="s">
        <v>22</v>
      </c>
      <c r="L23" s="32"/>
    </row>
    <row r="24" spans="2:12" s="1" customFormat="1" ht="18" customHeight="1">
      <c r="B24" s="32"/>
      <c r="E24" s="25" t="s">
        <v>40</v>
      </c>
      <c r="I24" s="27" t="s">
        <v>33</v>
      </c>
      <c r="J24" s="25" t="s">
        <v>22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41</v>
      </c>
      <c r="L26" s="32"/>
    </row>
    <row r="27" spans="2:12" s="7" customFormat="1" ht="16.5" customHeight="1">
      <c r="B27" s="86"/>
      <c r="E27" s="268" t="s">
        <v>22</v>
      </c>
      <c r="F27" s="268"/>
      <c r="G27" s="268"/>
      <c r="H27" s="268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43</v>
      </c>
      <c r="J30" s="63">
        <f>ROUND(J82,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45</v>
      </c>
      <c r="I32" s="35" t="s">
        <v>44</v>
      </c>
      <c r="J32" s="35" t="s">
        <v>46</v>
      </c>
      <c r="L32" s="32"/>
    </row>
    <row r="33" spans="2:12" s="1" customFormat="1" ht="14.45" customHeight="1">
      <c r="B33" s="32"/>
      <c r="D33" s="52" t="s">
        <v>47</v>
      </c>
      <c r="E33" s="27" t="s">
        <v>48</v>
      </c>
      <c r="F33" s="88">
        <f>ROUND((SUM(BE82:BE135)),  2)</f>
        <v>0</v>
      </c>
      <c r="I33" s="89">
        <v>0.21</v>
      </c>
      <c r="J33" s="88">
        <f>ROUND(((SUM(BE82:BE135))*I33),  2)</f>
        <v>0</v>
      </c>
      <c r="L33" s="32"/>
    </row>
    <row r="34" spans="2:12" s="1" customFormat="1" ht="14.45" customHeight="1">
      <c r="B34" s="32"/>
      <c r="E34" s="27" t="s">
        <v>49</v>
      </c>
      <c r="F34" s="88">
        <f>ROUND((SUM(BF82:BF135)),  2)</f>
        <v>0</v>
      </c>
      <c r="I34" s="89">
        <v>0.15</v>
      </c>
      <c r="J34" s="88">
        <f>ROUND(((SUM(BF82:BF135))*I34),  2)</f>
        <v>0</v>
      </c>
      <c r="L34" s="32"/>
    </row>
    <row r="35" spans="2:12" s="1" customFormat="1" ht="14.45" hidden="1" customHeight="1">
      <c r="B35" s="32"/>
      <c r="E35" s="27" t="s">
        <v>50</v>
      </c>
      <c r="F35" s="88">
        <f>ROUND((SUM(BG82:BG135)),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51</v>
      </c>
      <c r="F36" s="88">
        <f>ROUND((SUM(BH82:BH135)),  2)</f>
        <v>0</v>
      </c>
      <c r="I36" s="89">
        <v>0.15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52</v>
      </c>
      <c r="F37" s="88">
        <f>ROUND((SUM(BI82:BI135)),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53</v>
      </c>
      <c r="E39" s="54"/>
      <c r="F39" s="54"/>
      <c r="G39" s="92" t="s">
        <v>54</v>
      </c>
      <c r="H39" s="93" t="s">
        <v>55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94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297" t="str">
        <f>E7</f>
        <v>Protipovodňová opatření OP1 se zelení KZ4 v k.ú. Choltice</v>
      </c>
      <c r="F48" s="298"/>
      <c r="G48" s="298"/>
      <c r="H48" s="298"/>
      <c r="L48" s="32"/>
    </row>
    <row r="49" spans="2:47" s="1" customFormat="1" ht="12" customHeight="1">
      <c r="B49" s="32"/>
      <c r="C49" s="27" t="s">
        <v>91</v>
      </c>
      <c r="L49" s="32"/>
    </row>
    <row r="50" spans="2:47" s="1" customFormat="1" ht="16.5" customHeight="1">
      <c r="B50" s="32"/>
      <c r="E50" s="279" t="str">
        <f>E9</f>
        <v xml:space="preserve">SO 00.2 - Vedlejší a ostatní náklady </v>
      </c>
      <c r="F50" s="299"/>
      <c r="G50" s="299"/>
      <c r="H50" s="299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24</v>
      </c>
      <c r="F52" s="25" t="str">
        <f>F12</f>
        <v>OP1 se zelení KZ4 v k.ú. Choltice</v>
      </c>
      <c r="I52" s="27" t="s">
        <v>26</v>
      </c>
      <c r="J52" s="49" t="str">
        <f>IF(J12="","",J12)</f>
        <v>15. 2. 2023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30</v>
      </c>
      <c r="F54" s="25" t="str">
        <f>E15</f>
        <v>Městys Choltice</v>
      </c>
      <c r="I54" s="27" t="s">
        <v>36</v>
      </c>
      <c r="J54" s="30" t="str">
        <f>E21</f>
        <v>VDI Projekt s.r.o.</v>
      </c>
      <c r="L54" s="32"/>
    </row>
    <row r="55" spans="2:47" s="1" customFormat="1" ht="15.2" customHeight="1">
      <c r="B55" s="32"/>
      <c r="C55" s="27" t="s">
        <v>34</v>
      </c>
      <c r="F55" s="25" t="str">
        <f>IF(E18="","",E18)</f>
        <v>Vyplň údaj</v>
      </c>
      <c r="I55" s="27" t="s">
        <v>39</v>
      </c>
      <c r="J55" s="30" t="str">
        <f>E24</f>
        <v xml:space="preserve">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95</v>
      </c>
      <c r="D57" s="90"/>
      <c r="E57" s="90"/>
      <c r="F57" s="90"/>
      <c r="G57" s="90"/>
      <c r="H57" s="90"/>
      <c r="I57" s="90"/>
      <c r="J57" s="97" t="s">
        <v>96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75</v>
      </c>
      <c r="J59" s="63">
        <f>J82</f>
        <v>0</v>
      </c>
      <c r="L59" s="32"/>
      <c r="AU59" s="17" t="s">
        <v>97</v>
      </c>
    </row>
    <row r="60" spans="2:47" s="8" customFormat="1" ht="24.95" customHeight="1">
      <c r="B60" s="99"/>
      <c r="D60" s="100" t="s">
        <v>98</v>
      </c>
      <c r="E60" s="101"/>
      <c r="F60" s="101"/>
      <c r="G60" s="101"/>
      <c r="H60" s="101"/>
      <c r="I60" s="101"/>
      <c r="J60" s="102">
        <f>J83</f>
        <v>0</v>
      </c>
      <c r="L60" s="99"/>
    </row>
    <row r="61" spans="2:47" s="8" customFormat="1" ht="24.95" customHeight="1">
      <c r="B61" s="99"/>
      <c r="D61" s="100" t="s">
        <v>99</v>
      </c>
      <c r="E61" s="101"/>
      <c r="F61" s="101"/>
      <c r="G61" s="101"/>
      <c r="H61" s="101"/>
      <c r="I61" s="101"/>
      <c r="J61" s="102">
        <f>J105</f>
        <v>0</v>
      </c>
      <c r="L61" s="99"/>
    </row>
    <row r="62" spans="2:47" s="8" customFormat="1" ht="24.95" customHeight="1">
      <c r="B62" s="99"/>
      <c r="D62" s="100" t="s">
        <v>100</v>
      </c>
      <c r="E62" s="101"/>
      <c r="F62" s="101"/>
      <c r="G62" s="101"/>
      <c r="H62" s="101"/>
      <c r="I62" s="101"/>
      <c r="J62" s="102">
        <f>J132</f>
        <v>0</v>
      </c>
      <c r="L62" s="99"/>
    </row>
    <row r="63" spans="2:47" s="1" customFormat="1" ht="21.75" customHeight="1">
      <c r="B63" s="32"/>
      <c r="L63" s="32"/>
    </row>
    <row r="64" spans="2:47" s="1" customFormat="1" ht="6.95" customHeight="1"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32"/>
    </row>
    <row r="68" spans="2:12" s="1" customFormat="1" ht="6.95" customHeight="1"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32"/>
    </row>
    <row r="69" spans="2:12" s="1" customFormat="1" ht="24.95" customHeight="1">
      <c r="B69" s="32"/>
      <c r="C69" s="21" t="s">
        <v>101</v>
      </c>
      <c r="L69" s="32"/>
    </row>
    <row r="70" spans="2:12" s="1" customFormat="1" ht="6.95" customHeight="1">
      <c r="B70" s="32"/>
      <c r="L70" s="32"/>
    </row>
    <row r="71" spans="2:12" s="1" customFormat="1" ht="12" customHeight="1">
      <c r="B71" s="32"/>
      <c r="C71" s="27" t="s">
        <v>16</v>
      </c>
      <c r="L71" s="32"/>
    </row>
    <row r="72" spans="2:12" s="1" customFormat="1" ht="16.5" customHeight="1">
      <c r="B72" s="32"/>
      <c r="E72" s="297" t="str">
        <f>E7</f>
        <v>Protipovodňová opatření OP1 se zelení KZ4 v k.ú. Choltice</v>
      </c>
      <c r="F72" s="298"/>
      <c r="G72" s="298"/>
      <c r="H72" s="298"/>
      <c r="L72" s="32"/>
    </row>
    <row r="73" spans="2:12" s="1" customFormat="1" ht="12" customHeight="1">
      <c r="B73" s="32"/>
      <c r="C73" s="27" t="s">
        <v>91</v>
      </c>
      <c r="L73" s="32"/>
    </row>
    <row r="74" spans="2:12" s="1" customFormat="1" ht="16.5" customHeight="1">
      <c r="B74" s="32"/>
      <c r="E74" s="279" t="str">
        <f>E9</f>
        <v xml:space="preserve">SO 00.2 - Vedlejší a ostatní náklady </v>
      </c>
      <c r="F74" s="299"/>
      <c r="G74" s="299"/>
      <c r="H74" s="299"/>
      <c r="L74" s="32"/>
    </row>
    <row r="75" spans="2:12" s="1" customFormat="1" ht="6.95" customHeight="1">
      <c r="B75" s="32"/>
      <c r="L75" s="32"/>
    </row>
    <row r="76" spans="2:12" s="1" customFormat="1" ht="12" customHeight="1">
      <c r="B76" s="32"/>
      <c r="C76" s="27" t="s">
        <v>24</v>
      </c>
      <c r="F76" s="25" t="str">
        <f>F12</f>
        <v>OP1 se zelení KZ4 v k.ú. Choltice</v>
      </c>
      <c r="I76" s="27" t="s">
        <v>26</v>
      </c>
      <c r="J76" s="49" t="str">
        <f>IF(J12="","",J12)</f>
        <v>15. 2. 2023</v>
      </c>
      <c r="L76" s="32"/>
    </row>
    <row r="77" spans="2:12" s="1" customFormat="1" ht="6.95" customHeight="1">
      <c r="B77" s="32"/>
      <c r="L77" s="32"/>
    </row>
    <row r="78" spans="2:12" s="1" customFormat="1" ht="15.2" customHeight="1">
      <c r="B78" s="32"/>
      <c r="C78" s="27" t="s">
        <v>30</v>
      </c>
      <c r="F78" s="25" t="str">
        <f>E15</f>
        <v>Městys Choltice</v>
      </c>
      <c r="I78" s="27" t="s">
        <v>36</v>
      </c>
      <c r="J78" s="30" t="str">
        <f>E21</f>
        <v>VDI Projekt s.r.o.</v>
      </c>
      <c r="L78" s="32"/>
    </row>
    <row r="79" spans="2:12" s="1" customFormat="1" ht="15.2" customHeight="1">
      <c r="B79" s="32"/>
      <c r="C79" s="27" t="s">
        <v>34</v>
      </c>
      <c r="F79" s="25" t="str">
        <f>IF(E18="","",E18)</f>
        <v>Vyplň údaj</v>
      </c>
      <c r="I79" s="27" t="s">
        <v>39</v>
      </c>
      <c r="J79" s="30" t="str">
        <f>E24</f>
        <v xml:space="preserve"> </v>
      </c>
      <c r="L79" s="32"/>
    </row>
    <row r="80" spans="2:12" s="1" customFormat="1" ht="10.35" customHeight="1">
      <c r="B80" s="32"/>
      <c r="L80" s="32"/>
    </row>
    <row r="81" spans="2:65" s="9" customFormat="1" ht="29.25" customHeight="1">
      <c r="B81" s="103"/>
      <c r="C81" s="104" t="s">
        <v>102</v>
      </c>
      <c r="D81" s="105" t="s">
        <v>62</v>
      </c>
      <c r="E81" s="105" t="s">
        <v>58</v>
      </c>
      <c r="F81" s="105" t="s">
        <v>59</v>
      </c>
      <c r="G81" s="105" t="s">
        <v>103</v>
      </c>
      <c r="H81" s="105" t="s">
        <v>104</v>
      </c>
      <c r="I81" s="105" t="s">
        <v>105</v>
      </c>
      <c r="J81" s="105" t="s">
        <v>96</v>
      </c>
      <c r="K81" s="106" t="s">
        <v>106</v>
      </c>
      <c r="L81" s="103"/>
      <c r="M81" s="56" t="s">
        <v>22</v>
      </c>
      <c r="N81" s="57" t="s">
        <v>47</v>
      </c>
      <c r="O81" s="57" t="s">
        <v>107</v>
      </c>
      <c r="P81" s="57" t="s">
        <v>108</v>
      </c>
      <c r="Q81" s="57" t="s">
        <v>109</v>
      </c>
      <c r="R81" s="57" t="s">
        <v>110</v>
      </c>
      <c r="S81" s="57" t="s">
        <v>111</v>
      </c>
      <c r="T81" s="58" t="s">
        <v>112</v>
      </c>
    </row>
    <row r="82" spans="2:65" s="1" customFormat="1" ht="22.9" customHeight="1">
      <c r="B82" s="32"/>
      <c r="C82" s="61" t="s">
        <v>113</v>
      </c>
      <c r="J82" s="107">
        <f>BK82</f>
        <v>0</v>
      </c>
      <c r="L82" s="32"/>
      <c r="M82" s="59"/>
      <c r="N82" s="50"/>
      <c r="O82" s="50"/>
      <c r="P82" s="108">
        <f>P83+P105+P132</f>
        <v>0</v>
      </c>
      <c r="Q82" s="50"/>
      <c r="R82" s="108">
        <f>R83+R105+R132</f>
        <v>0</v>
      </c>
      <c r="S82" s="50"/>
      <c r="T82" s="109">
        <f>T83+T105+T132</f>
        <v>0</v>
      </c>
      <c r="AT82" s="17" t="s">
        <v>76</v>
      </c>
      <c r="AU82" s="17" t="s">
        <v>97</v>
      </c>
      <c r="BK82" s="110">
        <f>BK83+BK105+BK132</f>
        <v>0</v>
      </c>
    </row>
    <row r="83" spans="2:65" s="10" customFormat="1" ht="25.9" customHeight="1">
      <c r="B83" s="111"/>
      <c r="D83" s="112" t="s">
        <v>76</v>
      </c>
      <c r="E83" s="113" t="s">
        <v>114</v>
      </c>
      <c r="F83" s="113" t="s">
        <v>115</v>
      </c>
      <c r="I83" s="114"/>
      <c r="J83" s="115">
        <f>BK83</f>
        <v>0</v>
      </c>
      <c r="L83" s="111"/>
      <c r="M83" s="116"/>
      <c r="P83" s="117">
        <f>SUM(P84:P104)</f>
        <v>0</v>
      </c>
      <c r="R83" s="117">
        <f>SUM(R84:R104)</f>
        <v>0</v>
      </c>
      <c r="T83" s="118">
        <f>SUM(T84:T104)</f>
        <v>0</v>
      </c>
      <c r="AR83" s="112" t="s">
        <v>116</v>
      </c>
      <c r="AT83" s="119" t="s">
        <v>76</v>
      </c>
      <c r="AU83" s="119" t="s">
        <v>77</v>
      </c>
      <c r="AY83" s="112" t="s">
        <v>117</v>
      </c>
      <c r="BK83" s="120">
        <f>SUM(BK84:BK104)</f>
        <v>0</v>
      </c>
    </row>
    <row r="84" spans="2:65" s="1" customFormat="1" ht="16.5" customHeight="1">
      <c r="B84" s="32"/>
      <c r="C84" s="121" t="s">
        <v>23</v>
      </c>
      <c r="D84" s="121" t="s">
        <v>118</v>
      </c>
      <c r="E84" s="122" t="s">
        <v>119</v>
      </c>
      <c r="F84" s="123" t="s">
        <v>120</v>
      </c>
      <c r="G84" s="124" t="s">
        <v>121</v>
      </c>
      <c r="H84" s="125">
        <v>1</v>
      </c>
      <c r="I84" s="126"/>
      <c r="J84" s="125">
        <f>ROUND(I84*H84,3)</f>
        <v>0</v>
      </c>
      <c r="K84" s="123" t="s">
        <v>122</v>
      </c>
      <c r="L84" s="32"/>
      <c r="M84" s="127" t="s">
        <v>22</v>
      </c>
      <c r="N84" s="128" t="s">
        <v>48</v>
      </c>
      <c r="P84" s="129">
        <f>O84*H84</f>
        <v>0</v>
      </c>
      <c r="Q84" s="129">
        <v>0</v>
      </c>
      <c r="R84" s="129">
        <f>Q84*H84</f>
        <v>0</v>
      </c>
      <c r="S84" s="129">
        <v>0</v>
      </c>
      <c r="T84" s="130">
        <f>S84*H84</f>
        <v>0</v>
      </c>
      <c r="AR84" s="131" t="s">
        <v>123</v>
      </c>
      <c r="AT84" s="131" t="s">
        <v>118</v>
      </c>
      <c r="AU84" s="131" t="s">
        <v>23</v>
      </c>
      <c r="AY84" s="17" t="s">
        <v>117</v>
      </c>
      <c r="BE84" s="132">
        <f>IF(N84="základní",J84,0)</f>
        <v>0</v>
      </c>
      <c r="BF84" s="132">
        <f>IF(N84="snížená",J84,0)</f>
        <v>0</v>
      </c>
      <c r="BG84" s="132">
        <f>IF(N84="zákl. přenesená",J84,0)</f>
        <v>0</v>
      </c>
      <c r="BH84" s="132">
        <f>IF(N84="sníž. přenesená",J84,0)</f>
        <v>0</v>
      </c>
      <c r="BI84" s="132">
        <f>IF(N84="nulová",J84,0)</f>
        <v>0</v>
      </c>
      <c r="BJ84" s="17" t="s">
        <v>23</v>
      </c>
      <c r="BK84" s="133">
        <f>ROUND(I84*H84,3)</f>
        <v>0</v>
      </c>
      <c r="BL84" s="17" t="s">
        <v>123</v>
      </c>
      <c r="BM84" s="131" t="s">
        <v>124</v>
      </c>
    </row>
    <row r="85" spans="2:65" s="1" customFormat="1" ht="11.25">
      <c r="B85" s="32"/>
      <c r="D85" s="134" t="s">
        <v>125</v>
      </c>
      <c r="F85" s="135" t="s">
        <v>126</v>
      </c>
      <c r="I85" s="136"/>
      <c r="L85" s="32"/>
      <c r="M85" s="137"/>
      <c r="T85" s="53"/>
      <c r="AT85" s="17" t="s">
        <v>125</v>
      </c>
      <c r="AU85" s="17" t="s">
        <v>23</v>
      </c>
    </row>
    <row r="86" spans="2:65" s="1" customFormat="1" ht="29.25">
      <c r="B86" s="32"/>
      <c r="D86" s="138" t="s">
        <v>127</v>
      </c>
      <c r="F86" s="139" t="s">
        <v>128</v>
      </c>
      <c r="I86" s="136"/>
      <c r="L86" s="32"/>
      <c r="M86" s="137"/>
      <c r="T86" s="53"/>
      <c r="AT86" s="17" t="s">
        <v>127</v>
      </c>
      <c r="AU86" s="17" t="s">
        <v>23</v>
      </c>
    </row>
    <row r="87" spans="2:65" s="1" customFormat="1" ht="19.5">
      <c r="B87" s="32"/>
      <c r="D87" s="138" t="s">
        <v>129</v>
      </c>
      <c r="F87" s="139" t="s">
        <v>130</v>
      </c>
      <c r="I87" s="136"/>
      <c r="L87" s="32"/>
      <c r="M87" s="137"/>
      <c r="T87" s="53"/>
      <c r="AT87" s="17" t="s">
        <v>129</v>
      </c>
      <c r="AU87" s="17" t="s">
        <v>23</v>
      </c>
    </row>
    <row r="88" spans="2:65" s="11" customFormat="1" ht="11.25">
      <c r="B88" s="140"/>
      <c r="D88" s="138" t="s">
        <v>131</v>
      </c>
      <c r="E88" s="141" t="s">
        <v>22</v>
      </c>
      <c r="F88" s="142" t="s">
        <v>132</v>
      </c>
      <c r="H88" s="143">
        <v>1</v>
      </c>
      <c r="I88" s="144"/>
      <c r="L88" s="140"/>
      <c r="M88" s="145"/>
      <c r="T88" s="146"/>
      <c r="AT88" s="141" t="s">
        <v>131</v>
      </c>
      <c r="AU88" s="141" t="s">
        <v>23</v>
      </c>
      <c r="AV88" s="11" t="s">
        <v>86</v>
      </c>
      <c r="AW88" s="11" t="s">
        <v>38</v>
      </c>
      <c r="AX88" s="11" t="s">
        <v>77</v>
      </c>
      <c r="AY88" s="141" t="s">
        <v>117</v>
      </c>
    </row>
    <row r="89" spans="2:65" s="12" customFormat="1" ht="11.25">
      <c r="B89" s="147"/>
      <c r="D89" s="138" t="s">
        <v>131</v>
      </c>
      <c r="E89" s="148" t="s">
        <v>22</v>
      </c>
      <c r="F89" s="149" t="s">
        <v>133</v>
      </c>
      <c r="H89" s="150">
        <v>1</v>
      </c>
      <c r="I89" s="151"/>
      <c r="L89" s="147"/>
      <c r="M89" s="152"/>
      <c r="T89" s="153"/>
      <c r="AT89" s="148" t="s">
        <v>131</v>
      </c>
      <c r="AU89" s="148" t="s">
        <v>23</v>
      </c>
      <c r="AV89" s="12" t="s">
        <v>116</v>
      </c>
      <c r="AW89" s="12" t="s">
        <v>38</v>
      </c>
      <c r="AX89" s="12" t="s">
        <v>23</v>
      </c>
      <c r="AY89" s="148" t="s">
        <v>117</v>
      </c>
    </row>
    <row r="90" spans="2:65" s="1" customFormat="1" ht="16.5" customHeight="1">
      <c r="B90" s="32"/>
      <c r="C90" s="121" t="s">
        <v>86</v>
      </c>
      <c r="D90" s="121" t="s">
        <v>118</v>
      </c>
      <c r="E90" s="122" t="s">
        <v>134</v>
      </c>
      <c r="F90" s="123" t="s">
        <v>135</v>
      </c>
      <c r="G90" s="124" t="s">
        <v>121</v>
      </c>
      <c r="H90" s="125">
        <v>1</v>
      </c>
      <c r="I90" s="126"/>
      <c r="J90" s="125">
        <f>ROUND(I90*H90,3)</f>
        <v>0</v>
      </c>
      <c r="K90" s="123" t="s">
        <v>122</v>
      </c>
      <c r="L90" s="32"/>
      <c r="M90" s="127" t="s">
        <v>22</v>
      </c>
      <c r="N90" s="128" t="s">
        <v>48</v>
      </c>
      <c r="P90" s="129">
        <f>O90*H90</f>
        <v>0</v>
      </c>
      <c r="Q90" s="129">
        <v>0</v>
      </c>
      <c r="R90" s="129">
        <f>Q90*H90</f>
        <v>0</v>
      </c>
      <c r="S90" s="129">
        <v>0</v>
      </c>
      <c r="T90" s="130">
        <f>S90*H90</f>
        <v>0</v>
      </c>
      <c r="AR90" s="131" t="s">
        <v>116</v>
      </c>
      <c r="AT90" s="131" t="s">
        <v>118</v>
      </c>
      <c r="AU90" s="131" t="s">
        <v>23</v>
      </c>
      <c r="AY90" s="17" t="s">
        <v>117</v>
      </c>
      <c r="BE90" s="132">
        <f>IF(N90="základní",J90,0)</f>
        <v>0</v>
      </c>
      <c r="BF90" s="132">
        <f>IF(N90="snížená",J90,0)</f>
        <v>0</v>
      </c>
      <c r="BG90" s="132">
        <f>IF(N90="zákl. přenesená",J90,0)</f>
        <v>0</v>
      </c>
      <c r="BH90" s="132">
        <f>IF(N90="sníž. přenesená",J90,0)</f>
        <v>0</v>
      </c>
      <c r="BI90" s="132">
        <f>IF(N90="nulová",J90,0)</f>
        <v>0</v>
      </c>
      <c r="BJ90" s="17" t="s">
        <v>23</v>
      </c>
      <c r="BK90" s="133">
        <f>ROUND(I90*H90,3)</f>
        <v>0</v>
      </c>
      <c r="BL90" s="17" t="s">
        <v>116</v>
      </c>
      <c r="BM90" s="131" t="s">
        <v>136</v>
      </c>
    </row>
    <row r="91" spans="2:65" s="1" customFormat="1" ht="11.25">
      <c r="B91" s="32"/>
      <c r="D91" s="134" t="s">
        <v>125</v>
      </c>
      <c r="F91" s="135" t="s">
        <v>137</v>
      </c>
      <c r="I91" s="136"/>
      <c r="L91" s="32"/>
      <c r="M91" s="137"/>
      <c r="T91" s="53"/>
      <c r="AT91" s="17" t="s">
        <v>125</v>
      </c>
      <c r="AU91" s="17" t="s">
        <v>23</v>
      </c>
    </row>
    <row r="92" spans="2:65" s="1" customFormat="1" ht="29.25">
      <c r="B92" s="32"/>
      <c r="D92" s="138" t="s">
        <v>127</v>
      </c>
      <c r="F92" s="139" t="s">
        <v>128</v>
      </c>
      <c r="I92" s="136"/>
      <c r="L92" s="32"/>
      <c r="M92" s="137"/>
      <c r="T92" s="53"/>
      <c r="AT92" s="17" t="s">
        <v>127</v>
      </c>
      <c r="AU92" s="17" t="s">
        <v>23</v>
      </c>
    </row>
    <row r="93" spans="2:65" s="1" customFormat="1" ht="19.5">
      <c r="B93" s="32"/>
      <c r="D93" s="138" t="s">
        <v>129</v>
      </c>
      <c r="F93" s="139" t="s">
        <v>138</v>
      </c>
      <c r="I93" s="136"/>
      <c r="L93" s="32"/>
      <c r="M93" s="137"/>
      <c r="T93" s="53"/>
      <c r="AT93" s="17" t="s">
        <v>129</v>
      </c>
      <c r="AU93" s="17" t="s">
        <v>23</v>
      </c>
    </row>
    <row r="94" spans="2:65" s="11" customFormat="1" ht="11.25">
      <c r="B94" s="140"/>
      <c r="D94" s="138" t="s">
        <v>131</v>
      </c>
      <c r="E94" s="141" t="s">
        <v>22</v>
      </c>
      <c r="F94" s="142" t="s">
        <v>132</v>
      </c>
      <c r="H94" s="143">
        <v>1</v>
      </c>
      <c r="I94" s="144"/>
      <c r="L94" s="140"/>
      <c r="M94" s="145"/>
      <c r="T94" s="146"/>
      <c r="AT94" s="141" t="s">
        <v>131</v>
      </c>
      <c r="AU94" s="141" t="s">
        <v>23</v>
      </c>
      <c r="AV94" s="11" t="s">
        <v>86</v>
      </c>
      <c r="AW94" s="11" t="s">
        <v>38</v>
      </c>
      <c r="AX94" s="11" t="s">
        <v>77</v>
      </c>
      <c r="AY94" s="141" t="s">
        <v>117</v>
      </c>
    </row>
    <row r="95" spans="2:65" s="12" customFormat="1" ht="11.25">
      <c r="B95" s="147"/>
      <c r="D95" s="138" t="s">
        <v>131</v>
      </c>
      <c r="E95" s="148" t="s">
        <v>22</v>
      </c>
      <c r="F95" s="149" t="s">
        <v>133</v>
      </c>
      <c r="H95" s="150">
        <v>1</v>
      </c>
      <c r="I95" s="151"/>
      <c r="L95" s="147"/>
      <c r="M95" s="152"/>
      <c r="T95" s="153"/>
      <c r="AT95" s="148" t="s">
        <v>131</v>
      </c>
      <c r="AU95" s="148" t="s">
        <v>23</v>
      </c>
      <c r="AV95" s="12" t="s">
        <v>116</v>
      </c>
      <c r="AW95" s="12" t="s">
        <v>38</v>
      </c>
      <c r="AX95" s="12" t="s">
        <v>23</v>
      </c>
      <c r="AY95" s="148" t="s">
        <v>117</v>
      </c>
    </row>
    <row r="96" spans="2:65" s="1" customFormat="1" ht="24.2" customHeight="1">
      <c r="B96" s="32"/>
      <c r="C96" s="121" t="s">
        <v>139</v>
      </c>
      <c r="D96" s="121" t="s">
        <v>118</v>
      </c>
      <c r="E96" s="122" t="s">
        <v>140</v>
      </c>
      <c r="F96" s="123" t="s">
        <v>141</v>
      </c>
      <c r="G96" s="124" t="s">
        <v>121</v>
      </c>
      <c r="H96" s="125">
        <v>1</v>
      </c>
      <c r="I96" s="126"/>
      <c r="J96" s="125">
        <f>ROUND(I96*H96,3)</f>
        <v>0</v>
      </c>
      <c r="K96" s="123" t="s">
        <v>22</v>
      </c>
      <c r="L96" s="32"/>
      <c r="M96" s="127" t="s">
        <v>22</v>
      </c>
      <c r="N96" s="128" t="s">
        <v>48</v>
      </c>
      <c r="P96" s="129">
        <f>O96*H96</f>
        <v>0</v>
      </c>
      <c r="Q96" s="129">
        <v>0</v>
      </c>
      <c r="R96" s="129">
        <f>Q96*H96</f>
        <v>0</v>
      </c>
      <c r="S96" s="129">
        <v>0</v>
      </c>
      <c r="T96" s="130">
        <f>S96*H96</f>
        <v>0</v>
      </c>
      <c r="AR96" s="131" t="s">
        <v>116</v>
      </c>
      <c r="AT96" s="131" t="s">
        <v>118</v>
      </c>
      <c r="AU96" s="131" t="s">
        <v>23</v>
      </c>
      <c r="AY96" s="17" t="s">
        <v>117</v>
      </c>
      <c r="BE96" s="132">
        <f>IF(N96="základní",J96,0)</f>
        <v>0</v>
      </c>
      <c r="BF96" s="132">
        <f>IF(N96="snížená",J96,0)</f>
        <v>0</v>
      </c>
      <c r="BG96" s="132">
        <f>IF(N96="zákl. přenesená",J96,0)</f>
        <v>0</v>
      </c>
      <c r="BH96" s="132">
        <f>IF(N96="sníž. přenesená",J96,0)</f>
        <v>0</v>
      </c>
      <c r="BI96" s="132">
        <f>IF(N96="nulová",J96,0)</f>
        <v>0</v>
      </c>
      <c r="BJ96" s="17" t="s">
        <v>23</v>
      </c>
      <c r="BK96" s="133">
        <f>ROUND(I96*H96,3)</f>
        <v>0</v>
      </c>
      <c r="BL96" s="17" t="s">
        <v>116</v>
      </c>
      <c r="BM96" s="131" t="s">
        <v>142</v>
      </c>
    </row>
    <row r="97" spans="2:65" s="11" customFormat="1" ht="11.25">
      <c r="B97" s="140"/>
      <c r="D97" s="138" t="s">
        <v>131</v>
      </c>
      <c r="E97" s="141" t="s">
        <v>22</v>
      </c>
      <c r="F97" s="142" t="s">
        <v>132</v>
      </c>
      <c r="H97" s="143">
        <v>1</v>
      </c>
      <c r="I97" s="144"/>
      <c r="L97" s="140"/>
      <c r="M97" s="145"/>
      <c r="T97" s="146"/>
      <c r="AT97" s="141" t="s">
        <v>131</v>
      </c>
      <c r="AU97" s="141" t="s">
        <v>23</v>
      </c>
      <c r="AV97" s="11" t="s">
        <v>86</v>
      </c>
      <c r="AW97" s="11" t="s">
        <v>38</v>
      </c>
      <c r="AX97" s="11" t="s">
        <v>77</v>
      </c>
      <c r="AY97" s="141" t="s">
        <v>117</v>
      </c>
    </row>
    <row r="98" spans="2:65" s="12" customFormat="1" ht="11.25">
      <c r="B98" s="147"/>
      <c r="D98" s="138" t="s">
        <v>131</v>
      </c>
      <c r="E98" s="148" t="s">
        <v>22</v>
      </c>
      <c r="F98" s="149" t="s">
        <v>133</v>
      </c>
      <c r="H98" s="150">
        <v>1</v>
      </c>
      <c r="I98" s="151"/>
      <c r="L98" s="147"/>
      <c r="M98" s="152"/>
      <c r="T98" s="153"/>
      <c r="AT98" s="148" t="s">
        <v>131</v>
      </c>
      <c r="AU98" s="148" t="s">
        <v>23</v>
      </c>
      <c r="AV98" s="12" t="s">
        <v>116</v>
      </c>
      <c r="AW98" s="12" t="s">
        <v>38</v>
      </c>
      <c r="AX98" s="12" t="s">
        <v>23</v>
      </c>
      <c r="AY98" s="148" t="s">
        <v>117</v>
      </c>
    </row>
    <row r="99" spans="2:65" s="1" customFormat="1" ht="16.5" customHeight="1">
      <c r="B99" s="32"/>
      <c r="C99" s="121" t="s">
        <v>116</v>
      </c>
      <c r="D99" s="121" t="s">
        <v>118</v>
      </c>
      <c r="E99" s="122" t="s">
        <v>143</v>
      </c>
      <c r="F99" s="123" t="s">
        <v>144</v>
      </c>
      <c r="G99" s="124" t="s">
        <v>121</v>
      </c>
      <c r="H99" s="125">
        <v>1</v>
      </c>
      <c r="I99" s="126"/>
      <c r="J99" s="125">
        <f>ROUND(I99*H99,3)</f>
        <v>0</v>
      </c>
      <c r="K99" s="123" t="s">
        <v>122</v>
      </c>
      <c r="L99" s="32"/>
      <c r="M99" s="127" t="s">
        <v>22</v>
      </c>
      <c r="N99" s="128" t="s">
        <v>48</v>
      </c>
      <c r="P99" s="129">
        <f>O99*H99</f>
        <v>0</v>
      </c>
      <c r="Q99" s="129">
        <v>0</v>
      </c>
      <c r="R99" s="129">
        <f>Q99*H99</f>
        <v>0</v>
      </c>
      <c r="S99" s="129">
        <v>0</v>
      </c>
      <c r="T99" s="130">
        <f>S99*H99</f>
        <v>0</v>
      </c>
      <c r="AR99" s="131" t="s">
        <v>116</v>
      </c>
      <c r="AT99" s="131" t="s">
        <v>118</v>
      </c>
      <c r="AU99" s="131" t="s">
        <v>23</v>
      </c>
      <c r="AY99" s="17" t="s">
        <v>117</v>
      </c>
      <c r="BE99" s="132">
        <f>IF(N99="základní",J99,0)</f>
        <v>0</v>
      </c>
      <c r="BF99" s="132">
        <f>IF(N99="snížená",J99,0)</f>
        <v>0</v>
      </c>
      <c r="BG99" s="132">
        <f>IF(N99="zákl. přenesená",J99,0)</f>
        <v>0</v>
      </c>
      <c r="BH99" s="132">
        <f>IF(N99="sníž. přenesená",J99,0)</f>
        <v>0</v>
      </c>
      <c r="BI99" s="132">
        <f>IF(N99="nulová",J99,0)</f>
        <v>0</v>
      </c>
      <c r="BJ99" s="17" t="s">
        <v>23</v>
      </c>
      <c r="BK99" s="133">
        <f>ROUND(I99*H99,3)</f>
        <v>0</v>
      </c>
      <c r="BL99" s="17" t="s">
        <v>116</v>
      </c>
      <c r="BM99" s="131" t="s">
        <v>145</v>
      </c>
    </row>
    <row r="100" spans="2:65" s="1" customFormat="1" ht="11.25">
      <c r="B100" s="32"/>
      <c r="D100" s="134" t="s">
        <v>125</v>
      </c>
      <c r="F100" s="135" t="s">
        <v>146</v>
      </c>
      <c r="I100" s="136"/>
      <c r="L100" s="32"/>
      <c r="M100" s="137"/>
      <c r="T100" s="53"/>
      <c r="AT100" s="17" t="s">
        <v>125</v>
      </c>
      <c r="AU100" s="17" t="s">
        <v>23</v>
      </c>
    </row>
    <row r="101" spans="2:65" s="1" customFormat="1" ht="29.25">
      <c r="B101" s="32"/>
      <c r="D101" s="138" t="s">
        <v>127</v>
      </c>
      <c r="F101" s="139" t="s">
        <v>128</v>
      </c>
      <c r="I101" s="136"/>
      <c r="L101" s="32"/>
      <c r="M101" s="137"/>
      <c r="T101" s="53"/>
      <c r="AT101" s="17" t="s">
        <v>127</v>
      </c>
      <c r="AU101" s="17" t="s">
        <v>23</v>
      </c>
    </row>
    <row r="102" spans="2:65" s="1" customFormat="1" ht="19.5">
      <c r="B102" s="32"/>
      <c r="D102" s="138" t="s">
        <v>129</v>
      </c>
      <c r="F102" s="139" t="s">
        <v>147</v>
      </c>
      <c r="I102" s="136"/>
      <c r="L102" s="32"/>
      <c r="M102" s="137"/>
      <c r="T102" s="53"/>
      <c r="AT102" s="17" t="s">
        <v>129</v>
      </c>
      <c r="AU102" s="17" t="s">
        <v>23</v>
      </c>
    </row>
    <row r="103" spans="2:65" s="11" customFormat="1" ht="11.25">
      <c r="B103" s="140"/>
      <c r="D103" s="138" t="s">
        <v>131</v>
      </c>
      <c r="E103" s="141" t="s">
        <v>22</v>
      </c>
      <c r="F103" s="142" t="s">
        <v>132</v>
      </c>
      <c r="H103" s="143">
        <v>1</v>
      </c>
      <c r="I103" s="144"/>
      <c r="L103" s="140"/>
      <c r="M103" s="145"/>
      <c r="T103" s="146"/>
      <c r="AT103" s="141" t="s">
        <v>131</v>
      </c>
      <c r="AU103" s="141" t="s">
        <v>23</v>
      </c>
      <c r="AV103" s="11" t="s">
        <v>86</v>
      </c>
      <c r="AW103" s="11" t="s">
        <v>38</v>
      </c>
      <c r="AX103" s="11" t="s">
        <v>77</v>
      </c>
      <c r="AY103" s="141" t="s">
        <v>117</v>
      </c>
    </row>
    <row r="104" spans="2:65" s="12" customFormat="1" ht="11.25">
      <c r="B104" s="147"/>
      <c r="D104" s="138" t="s">
        <v>131</v>
      </c>
      <c r="E104" s="148" t="s">
        <v>22</v>
      </c>
      <c r="F104" s="149" t="s">
        <v>133</v>
      </c>
      <c r="H104" s="150">
        <v>1</v>
      </c>
      <c r="I104" s="151"/>
      <c r="L104" s="147"/>
      <c r="M104" s="152"/>
      <c r="T104" s="153"/>
      <c r="AT104" s="148" t="s">
        <v>131</v>
      </c>
      <c r="AU104" s="148" t="s">
        <v>23</v>
      </c>
      <c r="AV104" s="12" t="s">
        <v>116</v>
      </c>
      <c r="AW104" s="12" t="s">
        <v>38</v>
      </c>
      <c r="AX104" s="12" t="s">
        <v>23</v>
      </c>
      <c r="AY104" s="148" t="s">
        <v>117</v>
      </c>
    </row>
    <row r="105" spans="2:65" s="10" customFormat="1" ht="25.9" customHeight="1">
      <c r="B105" s="111"/>
      <c r="D105" s="112" t="s">
        <v>76</v>
      </c>
      <c r="E105" s="113" t="s">
        <v>148</v>
      </c>
      <c r="F105" s="113" t="s">
        <v>149</v>
      </c>
      <c r="I105" s="114"/>
      <c r="J105" s="115">
        <f>BK105</f>
        <v>0</v>
      </c>
      <c r="L105" s="111"/>
      <c r="M105" s="116"/>
      <c r="P105" s="117">
        <f>SUM(P106:P131)</f>
        <v>0</v>
      </c>
      <c r="R105" s="117">
        <f>SUM(R106:R131)</f>
        <v>0</v>
      </c>
      <c r="T105" s="118">
        <f>SUM(T106:T131)</f>
        <v>0</v>
      </c>
      <c r="AR105" s="112" t="s">
        <v>116</v>
      </c>
      <c r="AT105" s="119" t="s">
        <v>76</v>
      </c>
      <c r="AU105" s="119" t="s">
        <v>77</v>
      </c>
      <c r="AY105" s="112" t="s">
        <v>117</v>
      </c>
      <c r="BK105" s="120">
        <f>SUM(BK106:BK131)</f>
        <v>0</v>
      </c>
    </row>
    <row r="106" spans="2:65" s="1" customFormat="1" ht="16.5" customHeight="1">
      <c r="B106" s="32"/>
      <c r="C106" s="121" t="s">
        <v>150</v>
      </c>
      <c r="D106" s="121" t="s">
        <v>118</v>
      </c>
      <c r="E106" s="122" t="s">
        <v>151</v>
      </c>
      <c r="F106" s="123" t="s">
        <v>152</v>
      </c>
      <c r="G106" s="124" t="s">
        <v>121</v>
      </c>
      <c r="H106" s="125">
        <v>1</v>
      </c>
      <c r="I106" s="126"/>
      <c r="J106" s="125">
        <f>ROUND(I106*H106,3)</f>
        <v>0</v>
      </c>
      <c r="K106" s="123" t="s">
        <v>122</v>
      </c>
      <c r="L106" s="32"/>
      <c r="M106" s="127" t="s">
        <v>22</v>
      </c>
      <c r="N106" s="128" t="s">
        <v>48</v>
      </c>
      <c r="P106" s="129">
        <f>O106*H106</f>
        <v>0</v>
      </c>
      <c r="Q106" s="129">
        <v>0</v>
      </c>
      <c r="R106" s="129">
        <f>Q106*H106</f>
        <v>0</v>
      </c>
      <c r="S106" s="129">
        <v>0</v>
      </c>
      <c r="T106" s="130">
        <f>S106*H106</f>
        <v>0</v>
      </c>
      <c r="AR106" s="131" t="s">
        <v>116</v>
      </c>
      <c r="AT106" s="131" t="s">
        <v>118</v>
      </c>
      <c r="AU106" s="131" t="s">
        <v>23</v>
      </c>
      <c r="AY106" s="17" t="s">
        <v>117</v>
      </c>
      <c r="BE106" s="132">
        <f>IF(N106="základní",J106,0)</f>
        <v>0</v>
      </c>
      <c r="BF106" s="132">
        <f>IF(N106="snížená",J106,0)</f>
        <v>0</v>
      </c>
      <c r="BG106" s="132">
        <f>IF(N106="zákl. přenesená",J106,0)</f>
        <v>0</v>
      </c>
      <c r="BH106" s="132">
        <f>IF(N106="sníž. přenesená",J106,0)</f>
        <v>0</v>
      </c>
      <c r="BI106" s="132">
        <f>IF(N106="nulová",J106,0)</f>
        <v>0</v>
      </c>
      <c r="BJ106" s="17" t="s">
        <v>23</v>
      </c>
      <c r="BK106" s="133">
        <f>ROUND(I106*H106,3)</f>
        <v>0</v>
      </c>
      <c r="BL106" s="17" t="s">
        <v>116</v>
      </c>
      <c r="BM106" s="131" t="s">
        <v>153</v>
      </c>
    </row>
    <row r="107" spans="2:65" s="1" customFormat="1" ht="11.25">
      <c r="B107" s="32"/>
      <c r="D107" s="134" t="s">
        <v>125</v>
      </c>
      <c r="F107" s="135" t="s">
        <v>154</v>
      </c>
      <c r="I107" s="136"/>
      <c r="L107" s="32"/>
      <c r="M107" s="137"/>
      <c r="T107" s="53"/>
      <c r="AT107" s="17" t="s">
        <v>125</v>
      </c>
      <c r="AU107" s="17" t="s">
        <v>23</v>
      </c>
    </row>
    <row r="108" spans="2:65" s="1" customFormat="1" ht="29.25">
      <c r="B108" s="32"/>
      <c r="D108" s="138" t="s">
        <v>127</v>
      </c>
      <c r="F108" s="139" t="s">
        <v>155</v>
      </c>
      <c r="I108" s="136"/>
      <c r="L108" s="32"/>
      <c r="M108" s="137"/>
      <c r="T108" s="53"/>
      <c r="AT108" s="17" t="s">
        <v>127</v>
      </c>
      <c r="AU108" s="17" t="s">
        <v>23</v>
      </c>
    </row>
    <row r="109" spans="2:65" s="11" customFormat="1" ht="11.25">
      <c r="B109" s="140"/>
      <c r="D109" s="138" t="s">
        <v>131</v>
      </c>
      <c r="E109" s="141" t="s">
        <v>22</v>
      </c>
      <c r="F109" s="142" t="s">
        <v>132</v>
      </c>
      <c r="H109" s="143">
        <v>1</v>
      </c>
      <c r="I109" s="144"/>
      <c r="L109" s="140"/>
      <c r="M109" s="145"/>
      <c r="T109" s="146"/>
      <c r="AT109" s="141" t="s">
        <v>131</v>
      </c>
      <c r="AU109" s="141" t="s">
        <v>23</v>
      </c>
      <c r="AV109" s="11" t="s">
        <v>86</v>
      </c>
      <c r="AW109" s="11" t="s">
        <v>38</v>
      </c>
      <c r="AX109" s="11" t="s">
        <v>77</v>
      </c>
      <c r="AY109" s="141" t="s">
        <v>117</v>
      </c>
    </row>
    <row r="110" spans="2:65" s="12" customFormat="1" ht="11.25">
      <c r="B110" s="147"/>
      <c r="D110" s="138" t="s">
        <v>131</v>
      </c>
      <c r="E110" s="148" t="s">
        <v>22</v>
      </c>
      <c r="F110" s="149" t="s">
        <v>133</v>
      </c>
      <c r="H110" s="150">
        <v>1</v>
      </c>
      <c r="I110" s="151"/>
      <c r="L110" s="147"/>
      <c r="M110" s="152"/>
      <c r="T110" s="153"/>
      <c r="AT110" s="148" t="s">
        <v>131</v>
      </c>
      <c r="AU110" s="148" t="s">
        <v>23</v>
      </c>
      <c r="AV110" s="12" t="s">
        <v>116</v>
      </c>
      <c r="AW110" s="12" t="s">
        <v>38</v>
      </c>
      <c r="AX110" s="12" t="s">
        <v>23</v>
      </c>
      <c r="AY110" s="148" t="s">
        <v>117</v>
      </c>
    </row>
    <row r="111" spans="2:65" s="1" customFormat="1" ht="16.5" customHeight="1">
      <c r="B111" s="32"/>
      <c r="C111" s="121" t="s">
        <v>156</v>
      </c>
      <c r="D111" s="121" t="s">
        <v>118</v>
      </c>
      <c r="E111" s="122" t="s">
        <v>157</v>
      </c>
      <c r="F111" s="123" t="s">
        <v>158</v>
      </c>
      <c r="G111" s="124" t="s">
        <v>121</v>
      </c>
      <c r="H111" s="125">
        <v>1</v>
      </c>
      <c r="I111" s="126"/>
      <c r="J111" s="125">
        <f>ROUND(I111*H111,3)</f>
        <v>0</v>
      </c>
      <c r="K111" s="123" t="s">
        <v>122</v>
      </c>
      <c r="L111" s="32"/>
      <c r="M111" s="127" t="s">
        <v>22</v>
      </c>
      <c r="N111" s="128" t="s">
        <v>48</v>
      </c>
      <c r="P111" s="129">
        <f>O111*H111</f>
        <v>0</v>
      </c>
      <c r="Q111" s="129">
        <v>0</v>
      </c>
      <c r="R111" s="129">
        <f>Q111*H111</f>
        <v>0</v>
      </c>
      <c r="S111" s="129">
        <v>0</v>
      </c>
      <c r="T111" s="130">
        <f>S111*H111</f>
        <v>0</v>
      </c>
      <c r="AR111" s="131" t="s">
        <v>116</v>
      </c>
      <c r="AT111" s="131" t="s">
        <v>118</v>
      </c>
      <c r="AU111" s="131" t="s">
        <v>23</v>
      </c>
      <c r="AY111" s="17" t="s">
        <v>117</v>
      </c>
      <c r="BE111" s="132">
        <f>IF(N111="základní",J111,0)</f>
        <v>0</v>
      </c>
      <c r="BF111" s="132">
        <f>IF(N111="snížená",J111,0)</f>
        <v>0</v>
      </c>
      <c r="BG111" s="132">
        <f>IF(N111="zákl. přenesená",J111,0)</f>
        <v>0</v>
      </c>
      <c r="BH111" s="132">
        <f>IF(N111="sníž. přenesená",J111,0)</f>
        <v>0</v>
      </c>
      <c r="BI111" s="132">
        <f>IF(N111="nulová",J111,0)</f>
        <v>0</v>
      </c>
      <c r="BJ111" s="17" t="s">
        <v>23</v>
      </c>
      <c r="BK111" s="133">
        <f>ROUND(I111*H111,3)</f>
        <v>0</v>
      </c>
      <c r="BL111" s="17" t="s">
        <v>116</v>
      </c>
      <c r="BM111" s="131" t="s">
        <v>159</v>
      </c>
    </row>
    <row r="112" spans="2:65" s="1" customFormat="1" ht="11.25">
      <c r="B112" s="32"/>
      <c r="D112" s="134" t="s">
        <v>125</v>
      </c>
      <c r="F112" s="135" t="s">
        <v>160</v>
      </c>
      <c r="I112" s="136"/>
      <c r="L112" s="32"/>
      <c r="M112" s="137"/>
      <c r="T112" s="53"/>
      <c r="AT112" s="17" t="s">
        <v>125</v>
      </c>
      <c r="AU112" s="17" t="s">
        <v>23</v>
      </c>
    </row>
    <row r="113" spans="2:65" s="1" customFormat="1" ht="29.25">
      <c r="B113" s="32"/>
      <c r="D113" s="138" t="s">
        <v>127</v>
      </c>
      <c r="F113" s="139" t="s">
        <v>161</v>
      </c>
      <c r="I113" s="136"/>
      <c r="L113" s="32"/>
      <c r="M113" s="137"/>
      <c r="T113" s="53"/>
      <c r="AT113" s="17" t="s">
        <v>127</v>
      </c>
      <c r="AU113" s="17" t="s">
        <v>23</v>
      </c>
    </row>
    <row r="114" spans="2:65" s="11" customFormat="1" ht="11.25">
      <c r="B114" s="140"/>
      <c r="D114" s="138" t="s">
        <v>131</v>
      </c>
      <c r="E114" s="141" t="s">
        <v>22</v>
      </c>
      <c r="F114" s="142" t="s">
        <v>132</v>
      </c>
      <c r="H114" s="143">
        <v>1</v>
      </c>
      <c r="I114" s="144"/>
      <c r="L114" s="140"/>
      <c r="M114" s="145"/>
      <c r="T114" s="146"/>
      <c r="AT114" s="141" t="s">
        <v>131</v>
      </c>
      <c r="AU114" s="141" t="s">
        <v>23</v>
      </c>
      <c r="AV114" s="11" t="s">
        <v>86</v>
      </c>
      <c r="AW114" s="11" t="s">
        <v>38</v>
      </c>
      <c r="AX114" s="11" t="s">
        <v>77</v>
      </c>
      <c r="AY114" s="141" t="s">
        <v>117</v>
      </c>
    </row>
    <row r="115" spans="2:65" s="12" customFormat="1" ht="11.25">
      <c r="B115" s="147"/>
      <c r="D115" s="138" t="s">
        <v>131</v>
      </c>
      <c r="E115" s="148" t="s">
        <v>22</v>
      </c>
      <c r="F115" s="149" t="s">
        <v>133</v>
      </c>
      <c r="H115" s="150">
        <v>1</v>
      </c>
      <c r="I115" s="151"/>
      <c r="L115" s="147"/>
      <c r="M115" s="152"/>
      <c r="T115" s="153"/>
      <c r="AT115" s="148" t="s">
        <v>131</v>
      </c>
      <c r="AU115" s="148" t="s">
        <v>23</v>
      </c>
      <c r="AV115" s="12" t="s">
        <v>116</v>
      </c>
      <c r="AW115" s="12" t="s">
        <v>38</v>
      </c>
      <c r="AX115" s="12" t="s">
        <v>23</v>
      </c>
      <c r="AY115" s="148" t="s">
        <v>117</v>
      </c>
    </row>
    <row r="116" spans="2:65" s="1" customFormat="1" ht="37.9" customHeight="1">
      <c r="B116" s="32"/>
      <c r="C116" s="121" t="s">
        <v>162</v>
      </c>
      <c r="D116" s="121" t="s">
        <v>118</v>
      </c>
      <c r="E116" s="122" t="s">
        <v>163</v>
      </c>
      <c r="F116" s="123" t="s">
        <v>164</v>
      </c>
      <c r="G116" s="124" t="s">
        <v>121</v>
      </c>
      <c r="H116" s="125">
        <v>1</v>
      </c>
      <c r="I116" s="126"/>
      <c r="J116" s="125">
        <f>ROUND(I116*H116,3)</f>
        <v>0</v>
      </c>
      <c r="K116" s="123" t="s">
        <v>22</v>
      </c>
      <c r="L116" s="32"/>
      <c r="M116" s="127" t="s">
        <v>22</v>
      </c>
      <c r="N116" s="128" t="s">
        <v>48</v>
      </c>
      <c r="P116" s="129">
        <f>O116*H116</f>
        <v>0</v>
      </c>
      <c r="Q116" s="129">
        <v>0</v>
      </c>
      <c r="R116" s="129">
        <f>Q116*H116</f>
        <v>0</v>
      </c>
      <c r="S116" s="129">
        <v>0</v>
      </c>
      <c r="T116" s="130">
        <f>S116*H116</f>
        <v>0</v>
      </c>
      <c r="AR116" s="131" t="s">
        <v>116</v>
      </c>
      <c r="AT116" s="131" t="s">
        <v>118</v>
      </c>
      <c r="AU116" s="131" t="s">
        <v>23</v>
      </c>
      <c r="AY116" s="17" t="s">
        <v>117</v>
      </c>
      <c r="BE116" s="132">
        <f>IF(N116="základní",J116,0)</f>
        <v>0</v>
      </c>
      <c r="BF116" s="132">
        <f>IF(N116="snížená",J116,0)</f>
        <v>0</v>
      </c>
      <c r="BG116" s="132">
        <f>IF(N116="zákl. přenesená",J116,0)</f>
        <v>0</v>
      </c>
      <c r="BH116" s="132">
        <f>IF(N116="sníž. přenesená",J116,0)</f>
        <v>0</v>
      </c>
      <c r="BI116" s="132">
        <f>IF(N116="nulová",J116,0)</f>
        <v>0</v>
      </c>
      <c r="BJ116" s="17" t="s">
        <v>23</v>
      </c>
      <c r="BK116" s="133">
        <f>ROUND(I116*H116,3)</f>
        <v>0</v>
      </c>
      <c r="BL116" s="17" t="s">
        <v>116</v>
      </c>
      <c r="BM116" s="131" t="s">
        <v>165</v>
      </c>
    </row>
    <row r="117" spans="2:65" s="11" customFormat="1" ht="11.25">
      <c r="B117" s="140"/>
      <c r="D117" s="138" t="s">
        <v>131</v>
      </c>
      <c r="E117" s="141" t="s">
        <v>22</v>
      </c>
      <c r="F117" s="142" t="s">
        <v>132</v>
      </c>
      <c r="H117" s="143">
        <v>1</v>
      </c>
      <c r="I117" s="144"/>
      <c r="L117" s="140"/>
      <c r="M117" s="145"/>
      <c r="T117" s="146"/>
      <c r="AT117" s="141" t="s">
        <v>131</v>
      </c>
      <c r="AU117" s="141" t="s">
        <v>23</v>
      </c>
      <c r="AV117" s="11" t="s">
        <v>86</v>
      </c>
      <c r="AW117" s="11" t="s">
        <v>38</v>
      </c>
      <c r="AX117" s="11" t="s">
        <v>77</v>
      </c>
      <c r="AY117" s="141" t="s">
        <v>117</v>
      </c>
    </row>
    <row r="118" spans="2:65" s="12" customFormat="1" ht="11.25">
      <c r="B118" s="147"/>
      <c r="D118" s="138" t="s">
        <v>131</v>
      </c>
      <c r="E118" s="148" t="s">
        <v>22</v>
      </c>
      <c r="F118" s="149" t="s">
        <v>133</v>
      </c>
      <c r="H118" s="150">
        <v>1</v>
      </c>
      <c r="I118" s="151"/>
      <c r="L118" s="147"/>
      <c r="M118" s="152"/>
      <c r="T118" s="153"/>
      <c r="AT118" s="148" t="s">
        <v>131</v>
      </c>
      <c r="AU118" s="148" t="s">
        <v>23</v>
      </c>
      <c r="AV118" s="12" t="s">
        <v>116</v>
      </c>
      <c r="AW118" s="12" t="s">
        <v>38</v>
      </c>
      <c r="AX118" s="12" t="s">
        <v>23</v>
      </c>
      <c r="AY118" s="148" t="s">
        <v>117</v>
      </c>
    </row>
    <row r="119" spans="2:65" s="1" customFormat="1" ht="24.2" customHeight="1">
      <c r="B119" s="32"/>
      <c r="C119" s="121" t="s">
        <v>166</v>
      </c>
      <c r="D119" s="121" t="s">
        <v>118</v>
      </c>
      <c r="E119" s="122" t="s">
        <v>167</v>
      </c>
      <c r="F119" s="123" t="s">
        <v>168</v>
      </c>
      <c r="G119" s="124" t="s">
        <v>121</v>
      </c>
      <c r="H119" s="125">
        <v>1</v>
      </c>
      <c r="I119" s="126"/>
      <c r="J119" s="125">
        <f>ROUND(I119*H119,3)</f>
        <v>0</v>
      </c>
      <c r="K119" s="123" t="s">
        <v>22</v>
      </c>
      <c r="L119" s="32"/>
      <c r="M119" s="127" t="s">
        <v>22</v>
      </c>
      <c r="N119" s="128" t="s">
        <v>48</v>
      </c>
      <c r="P119" s="129">
        <f>O119*H119</f>
        <v>0</v>
      </c>
      <c r="Q119" s="129">
        <v>0</v>
      </c>
      <c r="R119" s="129">
        <f>Q119*H119</f>
        <v>0</v>
      </c>
      <c r="S119" s="129">
        <v>0</v>
      </c>
      <c r="T119" s="130">
        <f>S119*H119</f>
        <v>0</v>
      </c>
      <c r="AR119" s="131" t="s">
        <v>116</v>
      </c>
      <c r="AT119" s="131" t="s">
        <v>118</v>
      </c>
      <c r="AU119" s="131" t="s">
        <v>23</v>
      </c>
      <c r="AY119" s="17" t="s">
        <v>117</v>
      </c>
      <c r="BE119" s="132">
        <f>IF(N119="základní",J119,0)</f>
        <v>0</v>
      </c>
      <c r="BF119" s="132">
        <f>IF(N119="snížená",J119,0)</f>
        <v>0</v>
      </c>
      <c r="BG119" s="132">
        <f>IF(N119="zákl. přenesená",J119,0)</f>
        <v>0</v>
      </c>
      <c r="BH119" s="132">
        <f>IF(N119="sníž. přenesená",J119,0)</f>
        <v>0</v>
      </c>
      <c r="BI119" s="132">
        <f>IF(N119="nulová",J119,0)</f>
        <v>0</v>
      </c>
      <c r="BJ119" s="17" t="s">
        <v>23</v>
      </c>
      <c r="BK119" s="133">
        <f>ROUND(I119*H119,3)</f>
        <v>0</v>
      </c>
      <c r="BL119" s="17" t="s">
        <v>116</v>
      </c>
      <c r="BM119" s="131" t="s">
        <v>169</v>
      </c>
    </row>
    <row r="120" spans="2:65" s="11" customFormat="1" ht="22.5">
      <c r="B120" s="140"/>
      <c r="D120" s="138" t="s">
        <v>131</v>
      </c>
      <c r="E120" s="141" t="s">
        <v>22</v>
      </c>
      <c r="F120" s="142" t="s">
        <v>170</v>
      </c>
      <c r="H120" s="143">
        <v>1</v>
      </c>
      <c r="I120" s="144"/>
      <c r="L120" s="140"/>
      <c r="M120" s="145"/>
      <c r="T120" s="146"/>
      <c r="AT120" s="141" t="s">
        <v>131</v>
      </c>
      <c r="AU120" s="141" t="s">
        <v>23</v>
      </c>
      <c r="AV120" s="11" t="s">
        <v>86</v>
      </c>
      <c r="AW120" s="11" t="s">
        <v>38</v>
      </c>
      <c r="AX120" s="11" t="s">
        <v>77</v>
      </c>
      <c r="AY120" s="141" t="s">
        <v>117</v>
      </c>
    </row>
    <row r="121" spans="2:65" s="12" customFormat="1" ht="11.25">
      <c r="B121" s="147"/>
      <c r="D121" s="138" t="s">
        <v>131</v>
      </c>
      <c r="E121" s="148" t="s">
        <v>22</v>
      </c>
      <c r="F121" s="149" t="s">
        <v>133</v>
      </c>
      <c r="H121" s="150">
        <v>1</v>
      </c>
      <c r="I121" s="151"/>
      <c r="L121" s="147"/>
      <c r="M121" s="152"/>
      <c r="T121" s="153"/>
      <c r="AT121" s="148" t="s">
        <v>131</v>
      </c>
      <c r="AU121" s="148" t="s">
        <v>23</v>
      </c>
      <c r="AV121" s="12" t="s">
        <v>116</v>
      </c>
      <c r="AW121" s="12" t="s">
        <v>38</v>
      </c>
      <c r="AX121" s="12" t="s">
        <v>23</v>
      </c>
      <c r="AY121" s="148" t="s">
        <v>117</v>
      </c>
    </row>
    <row r="122" spans="2:65" s="1" customFormat="1" ht="16.5" customHeight="1">
      <c r="B122" s="32"/>
      <c r="C122" s="121" t="s">
        <v>171</v>
      </c>
      <c r="D122" s="121" t="s">
        <v>118</v>
      </c>
      <c r="E122" s="122" t="s">
        <v>172</v>
      </c>
      <c r="F122" s="123" t="s">
        <v>173</v>
      </c>
      <c r="G122" s="124" t="s">
        <v>121</v>
      </c>
      <c r="H122" s="125">
        <v>2</v>
      </c>
      <c r="I122" s="126"/>
      <c r="J122" s="125">
        <f>ROUND(I122*H122,3)</f>
        <v>0</v>
      </c>
      <c r="K122" s="123" t="s">
        <v>122</v>
      </c>
      <c r="L122" s="32"/>
      <c r="M122" s="127" t="s">
        <v>22</v>
      </c>
      <c r="N122" s="128" t="s">
        <v>48</v>
      </c>
      <c r="P122" s="129">
        <f>O122*H122</f>
        <v>0</v>
      </c>
      <c r="Q122" s="129">
        <v>0</v>
      </c>
      <c r="R122" s="129">
        <f>Q122*H122</f>
        <v>0</v>
      </c>
      <c r="S122" s="129">
        <v>0</v>
      </c>
      <c r="T122" s="130">
        <f>S122*H122</f>
        <v>0</v>
      </c>
      <c r="AR122" s="131" t="s">
        <v>123</v>
      </c>
      <c r="AT122" s="131" t="s">
        <v>118</v>
      </c>
      <c r="AU122" s="131" t="s">
        <v>23</v>
      </c>
      <c r="AY122" s="17" t="s">
        <v>117</v>
      </c>
      <c r="BE122" s="132">
        <f>IF(N122="základní",J122,0)</f>
        <v>0</v>
      </c>
      <c r="BF122" s="132">
        <f>IF(N122="snížená",J122,0)</f>
        <v>0</v>
      </c>
      <c r="BG122" s="132">
        <f>IF(N122="zákl. přenesená",J122,0)</f>
        <v>0</v>
      </c>
      <c r="BH122" s="132">
        <f>IF(N122="sníž. přenesená",J122,0)</f>
        <v>0</v>
      </c>
      <c r="BI122" s="132">
        <f>IF(N122="nulová",J122,0)</f>
        <v>0</v>
      </c>
      <c r="BJ122" s="17" t="s">
        <v>23</v>
      </c>
      <c r="BK122" s="133">
        <f>ROUND(I122*H122,3)</f>
        <v>0</v>
      </c>
      <c r="BL122" s="17" t="s">
        <v>123</v>
      </c>
      <c r="BM122" s="131" t="s">
        <v>174</v>
      </c>
    </row>
    <row r="123" spans="2:65" s="1" customFormat="1" ht="11.25">
      <c r="B123" s="32"/>
      <c r="D123" s="134" t="s">
        <v>125</v>
      </c>
      <c r="F123" s="135" t="s">
        <v>175</v>
      </c>
      <c r="I123" s="136"/>
      <c r="L123" s="32"/>
      <c r="M123" s="137"/>
      <c r="T123" s="53"/>
      <c r="AT123" s="17" t="s">
        <v>125</v>
      </c>
      <c r="AU123" s="17" t="s">
        <v>23</v>
      </c>
    </row>
    <row r="124" spans="2:65" s="1" customFormat="1" ht="29.25">
      <c r="B124" s="32"/>
      <c r="D124" s="138" t="s">
        <v>127</v>
      </c>
      <c r="F124" s="139" t="s">
        <v>161</v>
      </c>
      <c r="I124" s="136"/>
      <c r="L124" s="32"/>
      <c r="M124" s="137"/>
      <c r="T124" s="53"/>
      <c r="AT124" s="17" t="s">
        <v>127</v>
      </c>
      <c r="AU124" s="17" t="s">
        <v>23</v>
      </c>
    </row>
    <row r="125" spans="2:65" s="11" customFormat="1" ht="11.25">
      <c r="B125" s="140"/>
      <c r="D125" s="138" t="s">
        <v>131</v>
      </c>
      <c r="E125" s="141" t="s">
        <v>22</v>
      </c>
      <c r="F125" s="142" t="s">
        <v>176</v>
      </c>
      <c r="H125" s="143">
        <v>2</v>
      </c>
      <c r="I125" s="144"/>
      <c r="L125" s="140"/>
      <c r="M125" s="145"/>
      <c r="T125" s="146"/>
      <c r="AT125" s="141" t="s">
        <v>131</v>
      </c>
      <c r="AU125" s="141" t="s">
        <v>23</v>
      </c>
      <c r="AV125" s="11" t="s">
        <v>86</v>
      </c>
      <c r="AW125" s="11" t="s">
        <v>38</v>
      </c>
      <c r="AX125" s="11" t="s">
        <v>77</v>
      </c>
      <c r="AY125" s="141" t="s">
        <v>117</v>
      </c>
    </row>
    <row r="126" spans="2:65" s="12" customFormat="1" ht="11.25">
      <c r="B126" s="147"/>
      <c r="D126" s="138" t="s">
        <v>131</v>
      </c>
      <c r="E126" s="148" t="s">
        <v>22</v>
      </c>
      <c r="F126" s="149" t="s">
        <v>133</v>
      </c>
      <c r="H126" s="150">
        <v>2</v>
      </c>
      <c r="I126" s="151"/>
      <c r="L126" s="147"/>
      <c r="M126" s="152"/>
      <c r="T126" s="153"/>
      <c r="AT126" s="148" t="s">
        <v>131</v>
      </c>
      <c r="AU126" s="148" t="s">
        <v>23</v>
      </c>
      <c r="AV126" s="12" t="s">
        <v>116</v>
      </c>
      <c r="AW126" s="12" t="s">
        <v>38</v>
      </c>
      <c r="AX126" s="12" t="s">
        <v>23</v>
      </c>
      <c r="AY126" s="148" t="s">
        <v>117</v>
      </c>
    </row>
    <row r="127" spans="2:65" s="1" customFormat="1" ht="16.5" customHeight="1">
      <c r="B127" s="32"/>
      <c r="C127" s="121" t="s">
        <v>28</v>
      </c>
      <c r="D127" s="121" t="s">
        <v>118</v>
      </c>
      <c r="E127" s="122" t="s">
        <v>177</v>
      </c>
      <c r="F127" s="123" t="s">
        <v>178</v>
      </c>
      <c r="G127" s="124" t="s">
        <v>121</v>
      </c>
      <c r="H127" s="125">
        <v>1</v>
      </c>
      <c r="I127" s="126"/>
      <c r="J127" s="125">
        <f>ROUND(I127*H127,3)</f>
        <v>0</v>
      </c>
      <c r="K127" s="123" t="s">
        <v>122</v>
      </c>
      <c r="L127" s="32"/>
      <c r="M127" s="127" t="s">
        <v>22</v>
      </c>
      <c r="N127" s="128" t="s">
        <v>48</v>
      </c>
      <c r="P127" s="129">
        <f>O127*H127</f>
        <v>0</v>
      </c>
      <c r="Q127" s="129">
        <v>0</v>
      </c>
      <c r="R127" s="129">
        <f>Q127*H127</f>
        <v>0</v>
      </c>
      <c r="S127" s="129">
        <v>0</v>
      </c>
      <c r="T127" s="130">
        <f>S127*H127</f>
        <v>0</v>
      </c>
      <c r="AR127" s="131" t="s">
        <v>116</v>
      </c>
      <c r="AT127" s="131" t="s">
        <v>118</v>
      </c>
      <c r="AU127" s="131" t="s">
        <v>23</v>
      </c>
      <c r="AY127" s="17" t="s">
        <v>117</v>
      </c>
      <c r="BE127" s="132">
        <f>IF(N127="základní",J127,0)</f>
        <v>0</v>
      </c>
      <c r="BF127" s="132">
        <f>IF(N127="snížená",J127,0)</f>
        <v>0</v>
      </c>
      <c r="BG127" s="132">
        <f>IF(N127="zákl. přenesená",J127,0)</f>
        <v>0</v>
      </c>
      <c r="BH127" s="132">
        <f>IF(N127="sníž. přenesená",J127,0)</f>
        <v>0</v>
      </c>
      <c r="BI127" s="132">
        <f>IF(N127="nulová",J127,0)</f>
        <v>0</v>
      </c>
      <c r="BJ127" s="17" t="s">
        <v>23</v>
      </c>
      <c r="BK127" s="133">
        <f>ROUND(I127*H127,3)</f>
        <v>0</v>
      </c>
      <c r="BL127" s="17" t="s">
        <v>116</v>
      </c>
      <c r="BM127" s="131" t="s">
        <v>179</v>
      </c>
    </row>
    <row r="128" spans="2:65" s="1" customFormat="1" ht="11.25">
      <c r="B128" s="32"/>
      <c r="D128" s="134" t="s">
        <v>125</v>
      </c>
      <c r="F128" s="135" t="s">
        <v>180</v>
      </c>
      <c r="I128" s="136"/>
      <c r="L128" s="32"/>
      <c r="M128" s="137"/>
      <c r="T128" s="53"/>
      <c r="AT128" s="17" t="s">
        <v>125</v>
      </c>
      <c r="AU128" s="17" t="s">
        <v>23</v>
      </c>
    </row>
    <row r="129" spans="2:65" s="1" customFormat="1" ht="29.25">
      <c r="B129" s="32"/>
      <c r="D129" s="138" t="s">
        <v>127</v>
      </c>
      <c r="F129" s="139" t="s">
        <v>161</v>
      </c>
      <c r="I129" s="136"/>
      <c r="L129" s="32"/>
      <c r="M129" s="137"/>
      <c r="T129" s="53"/>
      <c r="AT129" s="17" t="s">
        <v>127</v>
      </c>
      <c r="AU129" s="17" t="s">
        <v>23</v>
      </c>
    </row>
    <row r="130" spans="2:65" s="11" customFormat="1" ht="11.25">
      <c r="B130" s="140"/>
      <c r="D130" s="138" t="s">
        <v>131</v>
      </c>
      <c r="E130" s="141" t="s">
        <v>22</v>
      </c>
      <c r="F130" s="142" t="s">
        <v>132</v>
      </c>
      <c r="H130" s="143">
        <v>1</v>
      </c>
      <c r="I130" s="144"/>
      <c r="L130" s="140"/>
      <c r="M130" s="145"/>
      <c r="T130" s="146"/>
      <c r="AT130" s="141" t="s">
        <v>131</v>
      </c>
      <c r="AU130" s="141" t="s">
        <v>23</v>
      </c>
      <c r="AV130" s="11" t="s">
        <v>86</v>
      </c>
      <c r="AW130" s="11" t="s">
        <v>38</v>
      </c>
      <c r="AX130" s="11" t="s">
        <v>77</v>
      </c>
      <c r="AY130" s="141" t="s">
        <v>117</v>
      </c>
    </row>
    <row r="131" spans="2:65" s="12" customFormat="1" ht="11.25">
      <c r="B131" s="147"/>
      <c r="D131" s="138" t="s">
        <v>131</v>
      </c>
      <c r="E131" s="148" t="s">
        <v>22</v>
      </c>
      <c r="F131" s="149" t="s">
        <v>133</v>
      </c>
      <c r="H131" s="150">
        <v>1</v>
      </c>
      <c r="I131" s="151"/>
      <c r="L131" s="147"/>
      <c r="M131" s="152"/>
      <c r="T131" s="153"/>
      <c r="AT131" s="148" t="s">
        <v>131</v>
      </c>
      <c r="AU131" s="148" t="s">
        <v>23</v>
      </c>
      <c r="AV131" s="12" t="s">
        <v>116</v>
      </c>
      <c r="AW131" s="12" t="s">
        <v>38</v>
      </c>
      <c r="AX131" s="12" t="s">
        <v>23</v>
      </c>
      <c r="AY131" s="148" t="s">
        <v>117</v>
      </c>
    </row>
    <row r="132" spans="2:65" s="10" customFormat="1" ht="25.9" customHeight="1">
      <c r="B132" s="111"/>
      <c r="D132" s="112" t="s">
        <v>76</v>
      </c>
      <c r="E132" s="113" t="s">
        <v>181</v>
      </c>
      <c r="F132" s="113" t="s">
        <v>182</v>
      </c>
      <c r="I132" s="114"/>
      <c r="J132" s="115">
        <f>BK132</f>
        <v>0</v>
      </c>
      <c r="L132" s="111"/>
      <c r="M132" s="116"/>
      <c r="P132" s="117">
        <f>SUM(P133:P135)</f>
        <v>0</v>
      </c>
      <c r="R132" s="117">
        <f>SUM(R133:R135)</f>
        <v>0</v>
      </c>
      <c r="T132" s="118">
        <f>SUM(T133:T135)</f>
        <v>0</v>
      </c>
      <c r="AR132" s="112" t="s">
        <v>116</v>
      </c>
      <c r="AT132" s="119" t="s">
        <v>76</v>
      </c>
      <c r="AU132" s="119" t="s">
        <v>77</v>
      </c>
      <c r="AY132" s="112" t="s">
        <v>117</v>
      </c>
      <c r="BK132" s="120">
        <f>SUM(BK133:BK135)</f>
        <v>0</v>
      </c>
    </row>
    <row r="133" spans="2:65" s="1" customFormat="1" ht="21.75" customHeight="1">
      <c r="B133" s="32"/>
      <c r="C133" s="121" t="s">
        <v>183</v>
      </c>
      <c r="D133" s="121" t="s">
        <v>118</v>
      </c>
      <c r="E133" s="122" t="s">
        <v>184</v>
      </c>
      <c r="F133" s="123" t="s">
        <v>185</v>
      </c>
      <c r="G133" s="124" t="s">
        <v>121</v>
      </c>
      <c r="H133" s="125">
        <v>1</v>
      </c>
      <c r="I133" s="126"/>
      <c r="J133" s="125">
        <f>ROUND(I133*H133,3)</f>
        <v>0</v>
      </c>
      <c r="K133" s="123" t="s">
        <v>22</v>
      </c>
      <c r="L133" s="32"/>
      <c r="M133" s="127" t="s">
        <v>22</v>
      </c>
      <c r="N133" s="128" t="s">
        <v>48</v>
      </c>
      <c r="P133" s="129">
        <f>O133*H133</f>
        <v>0</v>
      </c>
      <c r="Q133" s="129">
        <v>0</v>
      </c>
      <c r="R133" s="129">
        <f>Q133*H133</f>
        <v>0</v>
      </c>
      <c r="S133" s="129">
        <v>0</v>
      </c>
      <c r="T133" s="130">
        <f>S133*H133</f>
        <v>0</v>
      </c>
      <c r="AR133" s="131" t="s">
        <v>116</v>
      </c>
      <c r="AT133" s="131" t="s">
        <v>118</v>
      </c>
      <c r="AU133" s="131" t="s">
        <v>23</v>
      </c>
      <c r="AY133" s="17" t="s">
        <v>117</v>
      </c>
      <c r="BE133" s="132">
        <f>IF(N133="základní",J133,0)</f>
        <v>0</v>
      </c>
      <c r="BF133" s="132">
        <f>IF(N133="snížená",J133,0)</f>
        <v>0</v>
      </c>
      <c r="BG133" s="132">
        <f>IF(N133="zákl. přenesená",J133,0)</f>
        <v>0</v>
      </c>
      <c r="BH133" s="132">
        <f>IF(N133="sníž. přenesená",J133,0)</f>
        <v>0</v>
      </c>
      <c r="BI133" s="132">
        <f>IF(N133="nulová",J133,0)</f>
        <v>0</v>
      </c>
      <c r="BJ133" s="17" t="s">
        <v>23</v>
      </c>
      <c r="BK133" s="133">
        <f>ROUND(I133*H133,3)</f>
        <v>0</v>
      </c>
      <c r="BL133" s="17" t="s">
        <v>116</v>
      </c>
      <c r="BM133" s="131" t="s">
        <v>186</v>
      </c>
    </row>
    <row r="134" spans="2:65" s="11" customFormat="1" ht="11.25">
      <c r="B134" s="140"/>
      <c r="D134" s="138" t="s">
        <v>131</v>
      </c>
      <c r="E134" s="141" t="s">
        <v>22</v>
      </c>
      <c r="F134" s="142" t="s">
        <v>187</v>
      </c>
      <c r="H134" s="143">
        <v>1</v>
      </c>
      <c r="I134" s="144"/>
      <c r="L134" s="140"/>
      <c r="M134" s="145"/>
      <c r="T134" s="146"/>
      <c r="AT134" s="141" t="s">
        <v>131</v>
      </c>
      <c r="AU134" s="141" t="s">
        <v>23</v>
      </c>
      <c r="AV134" s="11" t="s">
        <v>86</v>
      </c>
      <c r="AW134" s="11" t="s">
        <v>38</v>
      </c>
      <c r="AX134" s="11" t="s">
        <v>77</v>
      </c>
      <c r="AY134" s="141" t="s">
        <v>117</v>
      </c>
    </row>
    <row r="135" spans="2:65" s="12" customFormat="1" ht="11.25">
      <c r="B135" s="147"/>
      <c r="D135" s="138" t="s">
        <v>131</v>
      </c>
      <c r="E135" s="148" t="s">
        <v>22</v>
      </c>
      <c r="F135" s="149" t="s">
        <v>133</v>
      </c>
      <c r="H135" s="150">
        <v>1</v>
      </c>
      <c r="I135" s="151"/>
      <c r="L135" s="147"/>
      <c r="M135" s="154"/>
      <c r="N135" s="155"/>
      <c r="O135" s="155"/>
      <c r="P135" s="155"/>
      <c r="Q135" s="155"/>
      <c r="R135" s="155"/>
      <c r="S135" s="155"/>
      <c r="T135" s="156"/>
      <c r="AT135" s="148" t="s">
        <v>131</v>
      </c>
      <c r="AU135" s="148" t="s">
        <v>23</v>
      </c>
      <c r="AV135" s="12" t="s">
        <v>116</v>
      </c>
      <c r="AW135" s="12" t="s">
        <v>38</v>
      </c>
      <c r="AX135" s="12" t="s">
        <v>23</v>
      </c>
      <c r="AY135" s="148" t="s">
        <v>117</v>
      </c>
    </row>
    <row r="136" spans="2:65" s="1" customFormat="1" ht="6.95" customHeight="1">
      <c r="B136" s="41"/>
      <c r="C136" s="42"/>
      <c r="D136" s="42"/>
      <c r="E136" s="42"/>
      <c r="F136" s="42"/>
      <c r="G136" s="42"/>
      <c r="H136" s="42"/>
      <c r="I136" s="42"/>
      <c r="J136" s="42"/>
      <c r="K136" s="42"/>
      <c r="L136" s="32"/>
    </row>
  </sheetData>
  <sheetProtection algorithmName="SHA-512" hashValue="MUZ36Z9fQXzrVvGxR2NtGirctlsA26UF0rOeCgPIpe/wkZPEDH9TQEB8PDGgRT8iG5Bj3nXX+Sus4llAtGiKcQ==" saltValue="VLZ3e9R6c2nkOQkyAz1DlzQnVxBAkVWqOjFegulysPkzxp6SxZaOb10itNaeyogsC8lsEx8km+DxGJacloVuDg==" spinCount="100000" sheet="1" objects="1" scenarios="1" formatColumns="0" formatRows="0" autoFilter="0"/>
  <autoFilter ref="C81:K135" xr:uid="{00000000-0009-0000-0000-000001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5" r:id="rId1" xr:uid="{00000000-0004-0000-0100-000000000000}"/>
    <hyperlink ref="F91" r:id="rId2" xr:uid="{00000000-0004-0000-0100-000001000000}"/>
    <hyperlink ref="F100" r:id="rId3" xr:uid="{00000000-0004-0000-0100-000002000000}"/>
    <hyperlink ref="F107" r:id="rId4" xr:uid="{00000000-0004-0000-0100-000003000000}"/>
    <hyperlink ref="F112" r:id="rId5" xr:uid="{00000000-0004-0000-0100-000004000000}"/>
    <hyperlink ref="F123" r:id="rId6" xr:uid="{00000000-0004-0000-0100-000005000000}"/>
    <hyperlink ref="F128" r:id="rId7" xr:uid="{00000000-0004-0000-01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5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7" t="s">
        <v>89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5" customHeight="1">
      <c r="B4" s="20"/>
      <c r="D4" s="21" t="s">
        <v>90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97" t="str">
        <f>'Rekapitulace stavby'!K6</f>
        <v>Protipovodňová opatření OP1 se zelení KZ4 v k.ú. Choltice</v>
      </c>
      <c r="F7" s="298"/>
      <c r="G7" s="298"/>
      <c r="H7" s="298"/>
      <c r="L7" s="20"/>
    </row>
    <row r="8" spans="2:46" s="1" customFormat="1" ht="12" customHeight="1">
      <c r="B8" s="32"/>
      <c r="D8" s="27" t="s">
        <v>91</v>
      </c>
      <c r="L8" s="32"/>
    </row>
    <row r="9" spans="2:46" s="1" customFormat="1" ht="16.5" customHeight="1">
      <c r="B9" s="32"/>
      <c r="E9" s="279" t="s">
        <v>188</v>
      </c>
      <c r="F9" s="299"/>
      <c r="G9" s="299"/>
      <c r="H9" s="299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19</v>
      </c>
      <c r="F11" s="25" t="s">
        <v>20</v>
      </c>
      <c r="I11" s="27" t="s">
        <v>21</v>
      </c>
      <c r="J11" s="25" t="s">
        <v>22</v>
      </c>
      <c r="L11" s="32"/>
    </row>
    <row r="12" spans="2:46" s="1" customFormat="1" ht="12" customHeight="1">
      <c r="B12" s="32"/>
      <c r="D12" s="27" t="s">
        <v>24</v>
      </c>
      <c r="F12" s="25" t="s">
        <v>189</v>
      </c>
      <c r="I12" s="27" t="s">
        <v>26</v>
      </c>
      <c r="J12" s="49" t="str">
        <f>'Rekapitulace stavby'!AN8</f>
        <v>15. 2. 2023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30</v>
      </c>
      <c r="I14" s="27" t="s">
        <v>31</v>
      </c>
      <c r="J14" s="25" t="s">
        <v>22</v>
      </c>
      <c r="L14" s="32"/>
    </row>
    <row r="15" spans="2:46" s="1" customFormat="1" ht="18" customHeight="1">
      <c r="B15" s="32"/>
      <c r="E15" s="25" t="s">
        <v>93</v>
      </c>
      <c r="I15" s="27" t="s">
        <v>33</v>
      </c>
      <c r="J15" s="25" t="s">
        <v>22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34</v>
      </c>
      <c r="I17" s="27" t="s">
        <v>31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00" t="str">
        <f>'Rekapitulace stavby'!E14</f>
        <v>Vyplň údaj</v>
      </c>
      <c r="F18" s="263"/>
      <c r="G18" s="263"/>
      <c r="H18" s="263"/>
      <c r="I18" s="27" t="s">
        <v>33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36</v>
      </c>
      <c r="I20" s="27" t="s">
        <v>31</v>
      </c>
      <c r="J20" s="25" t="s">
        <v>22</v>
      </c>
      <c r="L20" s="32"/>
    </row>
    <row r="21" spans="2:12" s="1" customFormat="1" ht="18" customHeight="1">
      <c r="B21" s="32"/>
      <c r="E21" s="25" t="s">
        <v>37</v>
      </c>
      <c r="I21" s="27" t="s">
        <v>33</v>
      </c>
      <c r="J21" s="25" t="s">
        <v>22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39</v>
      </c>
      <c r="I23" s="27" t="s">
        <v>31</v>
      </c>
      <c r="J23" s="25" t="s">
        <v>22</v>
      </c>
      <c r="L23" s="32"/>
    </row>
    <row r="24" spans="2:12" s="1" customFormat="1" ht="18" customHeight="1">
      <c r="B24" s="32"/>
      <c r="E24" s="25" t="s">
        <v>40</v>
      </c>
      <c r="I24" s="27" t="s">
        <v>33</v>
      </c>
      <c r="J24" s="25" t="s">
        <v>22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41</v>
      </c>
      <c r="L26" s="32"/>
    </row>
    <row r="27" spans="2:12" s="7" customFormat="1" ht="16.5" customHeight="1">
      <c r="B27" s="86"/>
      <c r="E27" s="268" t="s">
        <v>22</v>
      </c>
      <c r="F27" s="268"/>
      <c r="G27" s="268"/>
      <c r="H27" s="268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43</v>
      </c>
      <c r="J30" s="63">
        <f>ROUND(J85,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45</v>
      </c>
      <c r="I32" s="35" t="s">
        <v>44</v>
      </c>
      <c r="J32" s="35" t="s">
        <v>46</v>
      </c>
      <c r="L32" s="32"/>
    </row>
    <row r="33" spans="2:12" s="1" customFormat="1" ht="14.45" customHeight="1">
      <c r="B33" s="32"/>
      <c r="D33" s="52" t="s">
        <v>47</v>
      </c>
      <c r="E33" s="27" t="s">
        <v>48</v>
      </c>
      <c r="F33" s="88">
        <f>ROUND((SUM(BE85:BE258)),  2)</f>
        <v>0</v>
      </c>
      <c r="I33" s="89">
        <v>0.21</v>
      </c>
      <c r="J33" s="88">
        <f>ROUND(((SUM(BE85:BE258))*I33),  2)</f>
        <v>0</v>
      </c>
      <c r="L33" s="32"/>
    </row>
    <row r="34" spans="2:12" s="1" customFormat="1" ht="14.45" customHeight="1">
      <c r="B34" s="32"/>
      <c r="E34" s="27" t="s">
        <v>49</v>
      </c>
      <c r="F34" s="88">
        <f>ROUND((SUM(BF85:BF258)),  2)</f>
        <v>0</v>
      </c>
      <c r="I34" s="89">
        <v>0.15</v>
      </c>
      <c r="J34" s="88">
        <f>ROUND(((SUM(BF85:BF258))*I34),  2)</f>
        <v>0</v>
      </c>
      <c r="L34" s="32"/>
    </row>
    <row r="35" spans="2:12" s="1" customFormat="1" ht="14.45" hidden="1" customHeight="1">
      <c r="B35" s="32"/>
      <c r="E35" s="27" t="s">
        <v>50</v>
      </c>
      <c r="F35" s="88">
        <f>ROUND((SUM(BG85:BG258)),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51</v>
      </c>
      <c r="F36" s="88">
        <f>ROUND((SUM(BH85:BH258)),  2)</f>
        <v>0</v>
      </c>
      <c r="I36" s="89">
        <v>0.15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52</v>
      </c>
      <c r="F37" s="88">
        <f>ROUND((SUM(BI85:BI258)),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53</v>
      </c>
      <c r="E39" s="54"/>
      <c r="F39" s="54"/>
      <c r="G39" s="92" t="s">
        <v>54</v>
      </c>
      <c r="H39" s="93" t="s">
        <v>55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94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297" t="str">
        <f>E7</f>
        <v>Protipovodňová opatření OP1 se zelení KZ4 v k.ú. Choltice</v>
      </c>
      <c r="F48" s="298"/>
      <c r="G48" s="298"/>
      <c r="H48" s="298"/>
      <c r="L48" s="32"/>
    </row>
    <row r="49" spans="2:47" s="1" customFormat="1" ht="12" customHeight="1">
      <c r="B49" s="32"/>
      <c r="C49" s="27" t="s">
        <v>91</v>
      </c>
      <c r="L49" s="32"/>
    </row>
    <row r="50" spans="2:47" s="1" customFormat="1" ht="16.5" customHeight="1">
      <c r="B50" s="32"/>
      <c r="E50" s="279" t="str">
        <f>E9</f>
        <v>SO 02 - Zatrubněný odpad</v>
      </c>
      <c r="F50" s="299"/>
      <c r="G50" s="299"/>
      <c r="H50" s="299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24</v>
      </c>
      <c r="F52" s="25" t="str">
        <f>F12</f>
        <v>zatrubněný odpad ZO1 příkopu OP1 v k.ú. Choltice</v>
      </c>
      <c r="I52" s="27" t="s">
        <v>26</v>
      </c>
      <c r="J52" s="49" t="str">
        <f>IF(J12="","",J12)</f>
        <v>15. 2. 2023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30</v>
      </c>
      <c r="F54" s="25" t="str">
        <f>E15</f>
        <v>Městys Choltice</v>
      </c>
      <c r="I54" s="27" t="s">
        <v>36</v>
      </c>
      <c r="J54" s="30" t="str">
        <f>E21</f>
        <v>VDI Projekt s.r.o.</v>
      </c>
      <c r="L54" s="32"/>
    </row>
    <row r="55" spans="2:47" s="1" customFormat="1" ht="15.2" customHeight="1">
      <c r="B55" s="32"/>
      <c r="C55" s="27" t="s">
        <v>34</v>
      </c>
      <c r="F55" s="25" t="str">
        <f>IF(E18="","",E18)</f>
        <v>Vyplň údaj</v>
      </c>
      <c r="I55" s="27" t="s">
        <v>39</v>
      </c>
      <c r="J55" s="30" t="str">
        <f>E24</f>
        <v xml:space="preserve">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95</v>
      </c>
      <c r="D57" s="90"/>
      <c r="E57" s="90"/>
      <c r="F57" s="90"/>
      <c r="G57" s="90"/>
      <c r="H57" s="90"/>
      <c r="I57" s="90"/>
      <c r="J57" s="97" t="s">
        <v>96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75</v>
      </c>
      <c r="J59" s="63">
        <f>J85</f>
        <v>0</v>
      </c>
      <c r="L59" s="32"/>
      <c r="AU59" s="17" t="s">
        <v>97</v>
      </c>
    </row>
    <row r="60" spans="2:47" s="8" customFormat="1" ht="24.95" customHeight="1">
      <c r="B60" s="99"/>
      <c r="D60" s="100" t="s">
        <v>190</v>
      </c>
      <c r="E60" s="101"/>
      <c r="F60" s="101"/>
      <c r="G60" s="101"/>
      <c r="H60" s="101"/>
      <c r="I60" s="101"/>
      <c r="J60" s="102">
        <f>J86</f>
        <v>0</v>
      </c>
      <c r="L60" s="99"/>
    </row>
    <row r="61" spans="2:47" s="13" customFormat="1" ht="19.899999999999999" customHeight="1">
      <c r="B61" s="157"/>
      <c r="D61" s="158" t="s">
        <v>191</v>
      </c>
      <c r="E61" s="159"/>
      <c r="F61" s="159"/>
      <c r="G61" s="159"/>
      <c r="H61" s="159"/>
      <c r="I61" s="159"/>
      <c r="J61" s="160">
        <f>J87</f>
        <v>0</v>
      </c>
      <c r="L61" s="157"/>
    </row>
    <row r="62" spans="2:47" s="13" customFormat="1" ht="19.899999999999999" customHeight="1">
      <c r="B62" s="157"/>
      <c r="D62" s="158" t="s">
        <v>192</v>
      </c>
      <c r="E62" s="159"/>
      <c r="F62" s="159"/>
      <c r="G62" s="159"/>
      <c r="H62" s="159"/>
      <c r="I62" s="159"/>
      <c r="J62" s="160">
        <f>J202</f>
        <v>0</v>
      </c>
      <c r="L62" s="157"/>
    </row>
    <row r="63" spans="2:47" s="13" customFormat="1" ht="19.899999999999999" customHeight="1">
      <c r="B63" s="157"/>
      <c r="D63" s="158" t="s">
        <v>193</v>
      </c>
      <c r="E63" s="159"/>
      <c r="F63" s="159"/>
      <c r="G63" s="159"/>
      <c r="H63" s="159"/>
      <c r="I63" s="159"/>
      <c r="J63" s="160">
        <f>J211</f>
        <v>0</v>
      </c>
      <c r="L63" s="157"/>
    </row>
    <row r="64" spans="2:47" s="13" customFormat="1" ht="19.899999999999999" customHeight="1">
      <c r="B64" s="157"/>
      <c r="D64" s="158" t="s">
        <v>194</v>
      </c>
      <c r="E64" s="159"/>
      <c r="F64" s="159"/>
      <c r="G64" s="159"/>
      <c r="H64" s="159"/>
      <c r="I64" s="159"/>
      <c r="J64" s="160">
        <f>J216</f>
        <v>0</v>
      </c>
      <c r="L64" s="157"/>
    </row>
    <row r="65" spans="2:12" s="13" customFormat="1" ht="19.899999999999999" customHeight="1">
      <c r="B65" s="157"/>
      <c r="D65" s="158" t="s">
        <v>195</v>
      </c>
      <c r="E65" s="159"/>
      <c r="F65" s="159"/>
      <c r="G65" s="159"/>
      <c r="H65" s="159"/>
      <c r="I65" s="159"/>
      <c r="J65" s="160">
        <f>J255</f>
        <v>0</v>
      </c>
      <c r="L65" s="157"/>
    </row>
    <row r="66" spans="2:12" s="1" customFormat="1" ht="21.75" customHeight="1">
      <c r="B66" s="32"/>
      <c r="L66" s="32"/>
    </row>
    <row r="67" spans="2:12" s="1" customFormat="1" ht="6.95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71" spans="2:12" s="1" customFormat="1" ht="6.95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5" customHeight="1">
      <c r="B72" s="32"/>
      <c r="C72" s="21" t="s">
        <v>101</v>
      </c>
      <c r="L72" s="32"/>
    </row>
    <row r="73" spans="2:12" s="1" customFormat="1" ht="6.95" customHeight="1">
      <c r="B73" s="32"/>
      <c r="L73" s="32"/>
    </row>
    <row r="74" spans="2:12" s="1" customFormat="1" ht="12" customHeight="1">
      <c r="B74" s="32"/>
      <c r="C74" s="27" t="s">
        <v>16</v>
      </c>
      <c r="L74" s="32"/>
    </row>
    <row r="75" spans="2:12" s="1" customFormat="1" ht="16.5" customHeight="1">
      <c r="B75" s="32"/>
      <c r="E75" s="297" t="str">
        <f>E7</f>
        <v>Protipovodňová opatření OP1 se zelení KZ4 v k.ú. Choltice</v>
      </c>
      <c r="F75" s="298"/>
      <c r="G75" s="298"/>
      <c r="H75" s="298"/>
      <c r="L75" s="32"/>
    </row>
    <row r="76" spans="2:12" s="1" customFormat="1" ht="12" customHeight="1">
      <c r="B76" s="32"/>
      <c r="C76" s="27" t="s">
        <v>91</v>
      </c>
      <c r="L76" s="32"/>
    </row>
    <row r="77" spans="2:12" s="1" customFormat="1" ht="16.5" customHeight="1">
      <c r="B77" s="32"/>
      <c r="E77" s="279" t="str">
        <f>E9</f>
        <v>SO 02 - Zatrubněný odpad</v>
      </c>
      <c r="F77" s="299"/>
      <c r="G77" s="299"/>
      <c r="H77" s="299"/>
      <c r="L77" s="32"/>
    </row>
    <row r="78" spans="2:12" s="1" customFormat="1" ht="6.95" customHeight="1">
      <c r="B78" s="32"/>
      <c r="L78" s="32"/>
    </row>
    <row r="79" spans="2:12" s="1" customFormat="1" ht="12" customHeight="1">
      <c r="B79" s="32"/>
      <c r="C79" s="27" t="s">
        <v>24</v>
      </c>
      <c r="F79" s="25" t="str">
        <f>F12</f>
        <v>zatrubněný odpad ZO1 příkopu OP1 v k.ú. Choltice</v>
      </c>
      <c r="I79" s="27" t="s">
        <v>26</v>
      </c>
      <c r="J79" s="49" t="str">
        <f>IF(J12="","",J12)</f>
        <v>15. 2. 2023</v>
      </c>
      <c r="L79" s="32"/>
    </row>
    <row r="80" spans="2:12" s="1" customFormat="1" ht="6.95" customHeight="1">
      <c r="B80" s="32"/>
      <c r="L80" s="32"/>
    </row>
    <row r="81" spans="2:65" s="1" customFormat="1" ht="15.2" customHeight="1">
      <c r="B81" s="32"/>
      <c r="C81" s="27" t="s">
        <v>30</v>
      </c>
      <c r="F81" s="25" t="str">
        <f>E15</f>
        <v>Městys Choltice</v>
      </c>
      <c r="I81" s="27" t="s">
        <v>36</v>
      </c>
      <c r="J81" s="30" t="str">
        <f>E21</f>
        <v>VDI Projekt s.r.o.</v>
      </c>
      <c r="L81" s="32"/>
    </row>
    <row r="82" spans="2:65" s="1" customFormat="1" ht="15.2" customHeight="1">
      <c r="B82" s="32"/>
      <c r="C82" s="27" t="s">
        <v>34</v>
      </c>
      <c r="F82" s="25" t="str">
        <f>IF(E18="","",E18)</f>
        <v>Vyplň údaj</v>
      </c>
      <c r="I82" s="27" t="s">
        <v>39</v>
      </c>
      <c r="J82" s="30" t="str">
        <f>E24</f>
        <v xml:space="preserve"> </v>
      </c>
      <c r="L82" s="32"/>
    </row>
    <row r="83" spans="2:65" s="1" customFormat="1" ht="10.35" customHeight="1">
      <c r="B83" s="32"/>
      <c r="L83" s="32"/>
    </row>
    <row r="84" spans="2:65" s="9" customFormat="1" ht="29.25" customHeight="1">
      <c r="B84" s="103"/>
      <c r="C84" s="104" t="s">
        <v>102</v>
      </c>
      <c r="D84" s="105" t="s">
        <v>62</v>
      </c>
      <c r="E84" s="105" t="s">
        <v>58</v>
      </c>
      <c r="F84" s="105" t="s">
        <v>59</v>
      </c>
      <c r="G84" s="105" t="s">
        <v>103</v>
      </c>
      <c r="H84" s="105" t="s">
        <v>104</v>
      </c>
      <c r="I84" s="105" t="s">
        <v>105</v>
      </c>
      <c r="J84" s="105" t="s">
        <v>96</v>
      </c>
      <c r="K84" s="106" t="s">
        <v>106</v>
      </c>
      <c r="L84" s="103"/>
      <c r="M84" s="56" t="s">
        <v>22</v>
      </c>
      <c r="N84" s="57" t="s">
        <v>47</v>
      </c>
      <c r="O84" s="57" t="s">
        <v>107</v>
      </c>
      <c r="P84" s="57" t="s">
        <v>108</v>
      </c>
      <c r="Q84" s="57" t="s">
        <v>109</v>
      </c>
      <c r="R84" s="57" t="s">
        <v>110</v>
      </c>
      <c r="S84" s="57" t="s">
        <v>111</v>
      </c>
      <c r="T84" s="58" t="s">
        <v>112</v>
      </c>
    </row>
    <row r="85" spans="2:65" s="1" customFormat="1" ht="22.9" customHeight="1">
      <c r="B85" s="32"/>
      <c r="C85" s="61" t="s">
        <v>113</v>
      </c>
      <c r="J85" s="107">
        <f>BK85</f>
        <v>0</v>
      </c>
      <c r="L85" s="32"/>
      <c r="M85" s="59"/>
      <c r="N85" s="50"/>
      <c r="O85" s="50"/>
      <c r="P85" s="108">
        <f>P86</f>
        <v>0</v>
      </c>
      <c r="Q85" s="50"/>
      <c r="R85" s="108">
        <f>R86</f>
        <v>513.07333575999996</v>
      </c>
      <c r="S85" s="50"/>
      <c r="T85" s="109">
        <f>T86</f>
        <v>0</v>
      </c>
      <c r="AT85" s="17" t="s">
        <v>76</v>
      </c>
      <c r="AU85" s="17" t="s">
        <v>97</v>
      </c>
      <c r="BK85" s="110">
        <f>BK86</f>
        <v>0</v>
      </c>
    </row>
    <row r="86" spans="2:65" s="10" customFormat="1" ht="25.9" customHeight="1">
      <c r="B86" s="111"/>
      <c r="D86" s="112" t="s">
        <v>76</v>
      </c>
      <c r="E86" s="113" t="s">
        <v>196</v>
      </c>
      <c r="F86" s="113" t="s">
        <v>196</v>
      </c>
      <c r="I86" s="114"/>
      <c r="J86" s="115">
        <f>BK86</f>
        <v>0</v>
      </c>
      <c r="L86" s="111"/>
      <c r="M86" s="116"/>
      <c r="P86" s="117">
        <f>P87+P202+P211+P216+P255</f>
        <v>0</v>
      </c>
      <c r="R86" s="117">
        <f>R87+R202+R211+R216+R255</f>
        <v>513.07333575999996</v>
      </c>
      <c r="T86" s="118">
        <f>T87+T202+T211+T216+T255</f>
        <v>0</v>
      </c>
      <c r="AR86" s="112" t="s">
        <v>23</v>
      </c>
      <c r="AT86" s="119" t="s">
        <v>76</v>
      </c>
      <c r="AU86" s="119" t="s">
        <v>77</v>
      </c>
      <c r="AY86" s="112" t="s">
        <v>117</v>
      </c>
      <c r="BK86" s="120">
        <f>BK87+BK202+BK211+BK216+BK255</f>
        <v>0</v>
      </c>
    </row>
    <row r="87" spans="2:65" s="10" customFormat="1" ht="22.9" customHeight="1">
      <c r="B87" s="111"/>
      <c r="D87" s="112" t="s">
        <v>76</v>
      </c>
      <c r="E87" s="161" t="s">
        <v>23</v>
      </c>
      <c r="F87" s="161" t="s">
        <v>197</v>
      </c>
      <c r="I87" s="114"/>
      <c r="J87" s="162">
        <f>BK87</f>
        <v>0</v>
      </c>
      <c r="L87" s="111"/>
      <c r="M87" s="116"/>
      <c r="P87" s="117">
        <f>SUM(P88:P201)</f>
        <v>0</v>
      </c>
      <c r="R87" s="117">
        <f>SUM(R88:R201)</f>
        <v>409.50564900000001</v>
      </c>
      <c r="T87" s="118">
        <f>SUM(T88:T201)</f>
        <v>0</v>
      </c>
      <c r="AR87" s="112" t="s">
        <v>23</v>
      </c>
      <c r="AT87" s="119" t="s">
        <v>76</v>
      </c>
      <c r="AU87" s="119" t="s">
        <v>23</v>
      </c>
      <c r="AY87" s="112" t="s">
        <v>117</v>
      </c>
      <c r="BK87" s="120">
        <f>SUM(BK88:BK201)</f>
        <v>0</v>
      </c>
    </row>
    <row r="88" spans="2:65" s="1" customFormat="1" ht="16.5" customHeight="1">
      <c r="B88" s="32"/>
      <c r="C88" s="121" t="s">
        <v>23</v>
      </c>
      <c r="D88" s="121" t="s">
        <v>118</v>
      </c>
      <c r="E88" s="122" t="s">
        <v>198</v>
      </c>
      <c r="F88" s="123" t="s">
        <v>199</v>
      </c>
      <c r="G88" s="124" t="s">
        <v>200</v>
      </c>
      <c r="H88" s="125">
        <v>133.94</v>
      </c>
      <c r="I88" s="126"/>
      <c r="J88" s="125">
        <f>ROUND(I88*H88,3)</f>
        <v>0</v>
      </c>
      <c r="K88" s="123" t="s">
        <v>122</v>
      </c>
      <c r="L88" s="32"/>
      <c r="M88" s="127" t="s">
        <v>22</v>
      </c>
      <c r="N88" s="128" t="s">
        <v>48</v>
      </c>
      <c r="P88" s="129">
        <f>O88*H88</f>
        <v>0</v>
      </c>
      <c r="Q88" s="129">
        <v>0</v>
      </c>
      <c r="R88" s="129">
        <f>Q88*H88</f>
        <v>0</v>
      </c>
      <c r="S88" s="129">
        <v>0</v>
      </c>
      <c r="T88" s="130">
        <f>S88*H88</f>
        <v>0</v>
      </c>
      <c r="AR88" s="131" t="s">
        <v>116</v>
      </c>
      <c r="AT88" s="131" t="s">
        <v>118</v>
      </c>
      <c r="AU88" s="131" t="s">
        <v>86</v>
      </c>
      <c r="AY88" s="17" t="s">
        <v>117</v>
      </c>
      <c r="BE88" s="132">
        <f>IF(N88="základní",J88,0)</f>
        <v>0</v>
      </c>
      <c r="BF88" s="132">
        <f>IF(N88="snížená",J88,0)</f>
        <v>0</v>
      </c>
      <c r="BG88" s="132">
        <f>IF(N88="zákl. přenesená",J88,0)</f>
        <v>0</v>
      </c>
      <c r="BH88" s="132">
        <f>IF(N88="sníž. přenesená",J88,0)</f>
        <v>0</v>
      </c>
      <c r="BI88" s="132">
        <f>IF(N88="nulová",J88,0)</f>
        <v>0</v>
      </c>
      <c r="BJ88" s="17" t="s">
        <v>23</v>
      </c>
      <c r="BK88" s="133">
        <f>ROUND(I88*H88,3)</f>
        <v>0</v>
      </c>
      <c r="BL88" s="17" t="s">
        <v>116</v>
      </c>
      <c r="BM88" s="131" t="s">
        <v>201</v>
      </c>
    </row>
    <row r="89" spans="2:65" s="1" customFormat="1" ht="11.25">
      <c r="B89" s="32"/>
      <c r="D89" s="134" t="s">
        <v>125</v>
      </c>
      <c r="F89" s="135" t="s">
        <v>202</v>
      </c>
      <c r="I89" s="136"/>
      <c r="L89" s="32"/>
      <c r="M89" s="137"/>
      <c r="T89" s="53"/>
      <c r="AT89" s="17" t="s">
        <v>125</v>
      </c>
      <c r="AU89" s="17" t="s">
        <v>86</v>
      </c>
    </row>
    <row r="90" spans="2:65" s="1" customFormat="1" ht="97.5">
      <c r="B90" s="32"/>
      <c r="D90" s="138" t="s">
        <v>127</v>
      </c>
      <c r="F90" s="139" t="s">
        <v>203</v>
      </c>
      <c r="I90" s="136"/>
      <c r="L90" s="32"/>
      <c r="M90" s="137"/>
      <c r="T90" s="53"/>
      <c r="AT90" s="17" t="s">
        <v>127</v>
      </c>
      <c r="AU90" s="17" t="s">
        <v>86</v>
      </c>
    </row>
    <row r="91" spans="2:65" s="14" customFormat="1" ht="11.25">
      <c r="B91" s="163"/>
      <c r="D91" s="138" t="s">
        <v>131</v>
      </c>
      <c r="E91" s="164" t="s">
        <v>22</v>
      </c>
      <c r="F91" s="165" t="s">
        <v>204</v>
      </c>
      <c r="H91" s="164" t="s">
        <v>22</v>
      </c>
      <c r="I91" s="166"/>
      <c r="L91" s="163"/>
      <c r="M91" s="167"/>
      <c r="T91" s="168"/>
      <c r="AT91" s="164" t="s">
        <v>131</v>
      </c>
      <c r="AU91" s="164" t="s">
        <v>86</v>
      </c>
      <c r="AV91" s="14" t="s">
        <v>23</v>
      </c>
      <c r="AW91" s="14" t="s">
        <v>38</v>
      </c>
      <c r="AX91" s="14" t="s">
        <v>77</v>
      </c>
      <c r="AY91" s="164" t="s">
        <v>117</v>
      </c>
    </row>
    <row r="92" spans="2:65" s="11" customFormat="1" ht="11.25">
      <c r="B92" s="140"/>
      <c r="D92" s="138" t="s">
        <v>131</v>
      </c>
      <c r="E92" s="141" t="s">
        <v>22</v>
      </c>
      <c r="F92" s="142" t="s">
        <v>205</v>
      </c>
      <c r="H92" s="143">
        <v>112.44</v>
      </c>
      <c r="I92" s="144"/>
      <c r="L92" s="140"/>
      <c r="M92" s="145"/>
      <c r="T92" s="146"/>
      <c r="AT92" s="141" t="s">
        <v>131</v>
      </c>
      <c r="AU92" s="141" t="s">
        <v>86</v>
      </c>
      <c r="AV92" s="11" t="s">
        <v>86</v>
      </c>
      <c r="AW92" s="11" t="s">
        <v>38</v>
      </c>
      <c r="AX92" s="11" t="s">
        <v>77</v>
      </c>
      <c r="AY92" s="141" t="s">
        <v>117</v>
      </c>
    </row>
    <row r="93" spans="2:65" s="11" customFormat="1" ht="11.25">
      <c r="B93" s="140"/>
      <c r="D93" s="138" t="s">
        <v>131</v>
      </c>
      <c r="E93" s="141" t="s">
        <v>22</v>
      </c>
      <c r="F93" s="142" t="s">
        <v>206</v>
      </c>
      <c r="H93" s="143">
        <v>21.5</v>
      </c>
      <c r="I93" s="144"/>
      <c r="L93" s="140"/>
      <c r="M93" s="145"/>
      <c r="T93" s="146"/>
      <c r="AT93" s="141" t="s">
        <v>131</v>
      </c>
      <c r="AU93" s="141" t="s">
        <v>86</v>
      </c>
      <c r="AV93" s="11" t="s">
        <v>86</v>
      </c>
      <c r="AW93" s="11" t="s">
        <v>38</v>
      </c>
      <c r="AX93" s="11" t="s">
        <v>77</v>
      </c>
      <c r="AY93" s="141" t="s">
        <v>117</v>
      </c>
    </row>
    <row r="94" spans="2:65" s="12" customFormat="1" ht="11.25">
      <c r="B94" s="147"/>
      <c r="D94" s="138" t="s">
        <v>131</v>
      </c>
      <c r="E94" s="148" t="s">
        <v>22</v>
      </c>
      <c r="F94" s="149" t="s">
        <v>133</v>
      </c>
      <c r="H94" s="150">
        <v>133.94</v>
      </c>
      <c r="I94" s="151"/>
      <c r="L94" s="147"/>
      <c r="M94" s="152"/>
      <c r="T94" s="153"/>
      <c r="AT94" s="148" t="s">
        <v>131</v>
      </c>
      <c r="AU94" s="148" t="s">
        <v>86</v>
      </c>
      <c r="AV94" s="12" t="s">
        <v>116</v>
      </c>
      <c r="AW94" s="12" t="s">
        <v>38</v>
      </c>
      <c r="AX94" s="12" t="s">
        <v>23</v>
      </c>
      <c r="AY94" s="148" t="s">
        <v>117</v>
      </c>
    </row>
    <row r="95" spans="2:65" s="1" customFormat="1" ht="16.5" customHeight="1">
      <c r="B95" s="32"/>
      <c r="C95" s="121" t="s">
        <v>86</v>
      </c>
      <c r="D95" s="121" t="s">
        <v>118</v>
      </c>
      <c r="E95" s="122" t="s">
        <v>207</v>
      </c>
      <c r="F95" s="123" t="s">
        <v>208</v>
      </c>
      <c r="G95" s="124" t="s">
        <v>200</v>
      </c>
      <c r="H95" s="125">
        <v>133.94</v>
      </c>
      <c r="I95" s="126"/>
      <c r="J95" s="125">
        <f>ROUND(I95*H95,3)</f>
        <v>0</v>
      </c>
      <c r="K95" s="123" t="s">
        <v>122</v>
      </c>
      <c r="L95" s="32"/>
      <c r="M95" s="127" t="s">
        <v>22</v>
      </c>
      <c r="N95" s="128" t="s">
        <v>48</v>
      </c>
      <c r="P95" s="129">
        <f>O95*H95</f>
        <v>0</v>
      </c>
      <c r="Q95" s="129">
        <v>0</v>
      </c>
      <c r="R95" s="129">
        <f>Q95*H95</f>
        <v>0</v>
      </c>
      <c r="S95" s="129">
        <v>0</v>
      </c>
      <c r="T95" s="130">
        <f>S95*H95</f>
        <v>0</v>
      </c>
      <c r="AR95" s="131" t="s">
        <v>116</v>
      </c>
      <c r="AT95" s="131" t="s">
        <v>118</v>
      </c>
      <c r="AU95" s="131" t="s">
        <v>86</v>
      </c>
      <c r="AY95" s="17" t="s">
        <v>117</v>
      </c>
      <c r="BE95" s="132">
        <f>IF(N95="základní",J95,0)</f>
        <v>0</v>
      </c>
      <c r="BF95" s="132">
        <f>IF(N95="snížená",J95,0)</f>
        <v>0</v>
      </c>
      <c r="BG95" s="132">
        <f>IF(N95="zákl. přenesená",J95,0)</f>
        <v>0</v>
      </c>
      <c r="BH95" s="132">
        <f>IF(N95="sníž. přenesená",J95,0)</f>
        <v>0</v>
      </c>
      <c r="BI95" s="132">
        <f>IF(N95="nulová",J95,0)</f>
        <v>0</v>
      </c>
      <c r="BJ95" s="17" t="s">
        <v>23</v>
      </c>
      <c r="BK95" s="133">
        <f>ROUND(I95*H95,3)</f>
        <v>0</v>
      </c>
      <c r="BL95" s="17" t="s">
        <v>116</v>
      </c>
      <c r="BM95" s="131" t="s">
        <v>209</v>
      </c>
    </row>
    <row r="96" spans="2:65" s="1" customFormat="1" ht="11.25">
      <c r="B96" s="32"/>
      <c r="D96" s="134" t="s">
        <v>125</v>
      </c>
      <c r="F96" s="135" t="s">
        <v>210</v>
      </c>
      <c r="I96" s="136"/>
      <c r="L96" s="32"/>
      <c r="M96" s="137"/>
      <c r="T96" s="53"/>
      <c r="AT96" s="17" t="s">
        <v>125</v>
      </c>
      <c r="AU96" s="17" t="s">
        <v>86</v>
      </c>
    </row>
    <row r="97" spans="2:65" s="1" customFormat="1" ht="68.25">
      <c r="B97" s="32"/>
      <c r="D97" s="138" t="s">
        <v>127</v>
      </c>
      <c r="F97" s="139" t="s">
        <v>211</v>
      </c>
      <c r="I97" s="136"/>
      <c r="L97" s="32"/>
      <c r="M97" s="137"/>
      <c r="T97" s="53"/>
      <c r="AT97" s="17" t="s">
        <v>127</v>
      </c>
      <c r="AU97" s="17" t="s">
        <v>86</v>
      </c>
    </row>
    <row r="98" spans="2:65" s="14" customFormat="1" ht="11.25">
      <c r="B98" s="163"/>
      <c r="D98" s="138" t="s">
        <v>131</v>
      </c>
      <c r="E98" s="164" t="s">
        <v>22</v>
      </c>
      <c r="F98" s="165" t="s">
        <v>212</v>
      </c>
      <c r="H98" s="164" t="s">
        <v>22</v>
      </c>
      <c r="I98" s="166"/>
      <c r="L98" s="163"/>
      <c r="M98" s="167"/>
      <c r="T98" s="168"/>
      <c r="AT98" s="164" t="s">
        <v>131</v>
      </c>
      <c r="AU98" s="164" t="s">
        <v>86</v>
      </c>
      <c r="AV98" s="14" t="s">
        <v>23</v>
      </c>
      <c r="AW98" s="14" t="s">
        <v>38</v>
      </c>
      <c r="AX98" s="14" t="s">
        <v>77</v>
      </c>
      <c r="AY98" s="164" t="s">
        <v>117</v>
      </c>
    </row>
    <row r="99" spans="2:65" s="11" customFormat="1" ht="11.25">
      <c r="B99" s="140"/>
      <c r="D99" s="138" t="s">
        <v>131</v>
      </c>
      <c r="E99" s="141" t="s">
        <v>22</v>
      </c>
      <c r="F99" s="142" t="s">
        <v>205</v>
      </c>
      <c r="H99" s="143">
        <v>112.44</v>
      </c>
      <c r="I99" s="144"/>
      <c r="L99" s="140"/>
      <c r="M99" s="145"/>
      <c r="T99" s="146"/>
      <c r="AT99" s="141" t="s">
        <v>131</v>
      </c>
      <c r="AU99" s="141" t="s">
        <v>86</v>
      </c>
      <c r="AV99" s="11" t="s">
        <v>86</v>
      </c>
      <c r="AW99" s="11" t="s">
        <v>38</v>
      </c>
      <c r="AX99" s="11" t="s">
        <v>77</v>
      </c>
      <c r="AY99" s="141" t="s">
        <v>117</v>
      </c>
    </row>
    <row r="100" spans="2:65" s="11" customFormat="1" ht="11.25">
      <c r="B100" s="140"/>
      <c r="D100" s="138" t="s">
        <v>131</v>
      </c>
      <c r="E100" s="141" t="s">
        <v>22</v>
      </c>
      <c r="F100" s="142" t="s">
        <v>206</v>
      </c>
      <c r="H100" s="143">
        <v>21.5</v>
      </c>
      <c r="I100" s="144"/>
      <c r="L100" s="140"/>
      <c r="M100" s="145"/>
      <c r="T100" s="146"/>
      <c r="AT100" s="141" t="s">
        <v>131</v>
      </c>
      <c r="AU100" s="141" t="s">
        <v>86</v>
      </c>
      <c r="AV100" s="11" t="s">
        <v>86</v>
      </c>
      <c r="AW100" s="11" t="s">
        <v>38</v>
      </c>
      <c r="AX100" s="11" t="s">
        <v>77</v>
      </c>
      <c r="AY100" s="141" t="s">
        <v>117</v>
      </c>
    </row>
    <row r="101" spans="2:65" s="12" customFormat="1" ht="11.25">
      <c r="B101" s="147"/>
      <c r="D101" s="138" t="s">
        <v>131</v>
      </c>
      <c r="E101" s="148" t="s">
        <v>22</v>
      </c>
      <c r="F101" s="149" t="s">
        <v>133</v>
      </c>
      <c r="H101" s="150">
        <v>133.94</v>
      </c>
      <c r="I101" s="151"/>
      <c r="L101" s="147"/>
      <c r="M101" s="152"/>
      <c r="T101" s="153"/>
      <c r="AT101" s="148" t="s">
        <v>131</v>
      </c>
      <c r="AU101" s="148" t="s">
        <v>86</v>
      </c>
      <c r="AV101" s="12" t="s">
        <v>116</v>
      </c>
      <c r="AW101" s="12" t="s">
        <v>38</v>
      </c>
      <c r="AX101" s="12" t="s">
        <v>23</v>
      </c>
      <c r="AY101" s="148" t="s">
        <v>117</v>
      </c>
    </row>
    <row r="102" spans="2:65" s="1" customFormat="1" ht="24.2" customHeight="1">
      <c r="B102" s="32"/>
      <c r="C102" s="121" t="s">
        <v>139</v>
      </c>
      <c r="D102" s="121" t="s">
        <v>118</v>
      </c>
      <c r="E102" s="122" t="s">
        <v>213</v>
      </c>
      <c r="F102" s="123" t="s">
        <v>214</v>
      </c>
      <c r="G102" s="124" t="s">
        <v>215</v>
      </c>
      <c r="H102" s="125">
        <v>243.995</v>
      </c>
      <c r="I102" s="126"/>
      <c r="J102" s="125">
        <f>ROUND(I102*H102,3)</f>
        <v>0</v>
      </c>
      <c r="K102" s="123" t="s">
        <v>122</v>
      </c>
      <c r="L102" s="32"/>
      <c r="M102" s="127" t="s">
        <v>22</v>
      </c>
      <c r="N102" s="128" t="s">
        <v>48</v>
      </c>
      <c r="P102" s="129">
        <f>O102*H102</f>
        <v>0</v>
      </c>
      <c r="Q102" s="129">
        <v>0</v>
      </c>
      <c r="R102" s="129">
        <f>Q102*H102</f>
        <v>0</v>
      </c>
      <c r="S102" s="129">
        <v>0</v>
      </c>
      <c r="T102" s="130">
        <f>S102*H102</f>
        <v>0</v>
      </c>
      <c r="AR102" s="131" t="s">
        <v>116</v>
      </c>
      <c r="AT102" s="131" t="s">
        <v>118</v>
      </c>
      <c r="AU102" s="131" t="s">
        <v>86</v>
      </c>
      <c r="AY102" s="17" t="s">
        <v>117</v>
      </c>
      <c r="BE102" s="132">
        <f>IF(N102="základní",J102,0)</f>
        <v>0</v>
      </c>
      <c r="BF102" s="132">
        <f>IF(N102="snížená",J102,0)</f>
        <v>0</v>
      </c>
      <c r="BG102" s="132">
        <f>IF(N102="zákl. přenesená",J102,0)</f>
        <v>0</v>
      </c>
      <c r="BH102" s="132">
        <f>IF(N102="sníž. přenesená",J102,0)</f>
        <v>0</v>
      </c>
      <c r="BI102" s="132">
        <f>IF(N102="nulová",J102,0)</f>
        <v>0</v>
      </c>
      <c r="BJ102" s="17" t="s">
        <v>23</v>
      </c>
      <c r="BK102" s="133">
        <f>ROUND(I102*H102,3)</f>
        <v>0</v>
      </c>
      <c r="BL102" s="17" t="s">
        <v>116</v>
      </c>
      <c r="BM102" s="131" t="s">
        <v>216</v>
      </c>
    </row>
    <row r="103" spans="2:65" s="1" customFormat="1" ht="11.25">
      <c r="B103" s="32"/>
      <c r="D103" s="134" t="s">
        <v>125</v>
      </c>
      <c r="F103" s="135" t="s">
        <v>217</v>
      </c>
      <c r="I103" s="136"/>
      <c r="L103" s="32"/>
      <c r="M103" s="137"/>
      <c r="T103" s="53"/>
      <c r="AT103" s="17" t="s">
        <v>125</v>
      </c>
      <c r="AU103" s="17" t="s">
        <v>86</v>
      </c>
    </row>
    <row r="104" spans="2:65" s="1" customFormat="1" ht="39">
      <c r="B104" s="32"/>
      <c r="D104" s="138" t="s">
        <v>127</v>
      </c>
      <c r="F104" s="139" t="s">
        <v>218</v>
      </c>
      <c r="I104" s="136"/>
      <c r="L104" s="32"/>
      <c r="M104" s="137"/>
      <c r="T104" s="53"/>
      <c r="AT104" s="17" t="s">
        <v>127</v>
      </c>
      <c r="AU104" s="17" t="s">
        <v>86</v>
      </c>
    </row>
    <row r="105" spans="2:65" s="11" customFormat="1" ht="11.25">
      <c r="B105" s="140"/>
      <c r="D105" s="138" t="s">
        <v>131</v>
      </c>
      <c r="E105" s="141" t="s">
        <v>22</v>
      </c>
      <c r="F105" s="142" t="s">
        <v>219</v>
      </c>
      <c r="H105" s="143">
        <v>243.995</v>
      </c>
      <c r="I105" s="144"/>
      <c r="L105" s="140"/>
      <c r="M105" s="145"/>
      <c r="T105" s="146"/>
      <c r="AT105" s="141" t="s">
        <v>131</v>
      </c>
      <c r="AU105" s="141" t="s">
        <v>86</v>
      </c>
      <c r="AV105" s="11" t="s">
        <v>86</v>
      </c>
      <c r="AW105" s="11" t="s">
        <v>38</v>
      </c>
      <c r="AX105" s="11" t="s">
        <v>77</v>
      </c>
      <c r="AY105" s="141" t="s">
        <v>117</v>
      </c>
    </row>
    <row r="106" spans="2:65" s="12" customFormat="1" ht="11.25">
      <c r="B106" s="147"/>
      <c r="D106" s="138" t="s">
        <v>131</v>
      </c>
      <c r="E106" s="148" t="s">
        <v>22</v>
      </c>
      <c r="F106" s="149" t="s">
        <v>133</v>
      </c>
      <c r="H106" s="150">
        <v>243.995</v>
      </c>
      <c r="I106" s="151"/>
      <c r="L106" s="147"/>
      <c r="M106" s="152"/>
      <c r="T106" s="153"/>
      <c r="AT106" s="148" t="s">
        <v>131</v>
      </c>
      <c r="AU106" s="148" t="s">
        <v>86</v>
      </c>
      <c r="AV106" s="12" t="s">
        <v>116</v>
      </c>
      <c r="AW106" s="12" t="s">
        <v>38</v>
      </c>
      <c r="AX106" s="12" t="s">
        <v>23</v>
      </c>
      <c r="AY106" s="148" t="s">
        <v>117</v>
      </c>
    </row>
    <row r="107" spans="2:65" s="1" customFormat="1" ht="16.5" customHeight="1">
      <c r="B107" s="32"/>
      <c r="C107" s="121" t="s">
        <v>116</v>
      </c>
      <c r="D107" s="121" t="s">
        <v>118</v>
      </c>
      <c r="E107" s="122" t="s">
        <v>220</v>
      </c>
      <c r="F107" s="123" t="s">
        <v>221</v>
      </c>
      <c r="G107" s="124" t="s">
        <v>215</v>
      </c>
      <c r="H107" s="125">
        <v>44.088000000000001</v>
      </c>
      <c r="I107" s="126"/>
      <c r="J107" s="125">
        <f>ROUND(I107*H107,3)</f>
        <v>0</v>
      </c>
      <c r="K107" s="123" t="s">
        <v>122</v>
      </c>
      <c r="L107" s="32"/>
      <c r="M107" s="127" t="s">
        <v>22</v>
      </c>
      <c r="N107" s="128" t="s">
        <v>48</v>
      </c>
      <c r="P107" s="129">
        <f>O107*H107</f>
        <v>0</v>
      </c>
      <c r="Q107" s="129">
        <v>0</v>
      </c>
      <c r="R107" s="129">
        <f>Q107*H107</f>
        <v>0</v>
      </c>
      <c r="S107" s="129">
        <v>0</v>
      </c>
      <c r="T107" s="130">
        <f>S107*H107</f>
        <v>0</v>
      </c>
      <c r="AR107" s="131" t="s">
        <v>116</v>
      </c>
      <c r="AT107" s="131" t="s">
        <v>118</v>
      </c>
      <c r="AU107" s="131" t="s">
        <v>86</v>
      </c>
      <c r="AY107" s="17" t="s">
        <v>117</v>
      </c>
      <c r="BE107" s="132">
        <f>IF(N107="základní",J107,0)</f>
        <v>0</v>
      </c>
      <c r="BF107" s="132">
        <f>IF(N107="snížená",J107,0)</f>
        <v>0</v>
      </c>
      <c r="BG107" s="132">
        <f>IF(N107="zákl. přenesená",J107,0)</f>
        <v>0</v>
      </c>
      <c r="BH107" s="132">
        <f>IF(N107="sníž. přenesená",J107,0)</f>
        <v>0</v>
      </c>
      <c r="BI107" s="132">
        <f>IF(N107="nulová",J107,0)</f>
        <v>0</v>
      </c>
      <c r="BJ107" s="17" t="s">
        <v>23</v>
      </c>
      <c r="BK107" s="133">
        <f>ROUND(I107*H107,3)</f>
        <v>0</v>
      </c>
      <c r="BL107" s="17" t="s">
        <v>116</v>
      </c>
      <c r="BM107" s="131" t="s">
        <v>222</v>
      </c>
    </row>
    <row r="108" spans="2:65" s="1" customFormat="1" ht="11.25">
      <c r="B108" s="32"/>
      <c r="D108" s="134" t="s">
        <v>125</v>
      </c>
      <c r="F108" s="135" t="s">
        <v>223</v>
      </c>
      <c r="I108" s="136"/>
      <c r="L108" s="32"/>
      <c r="M108" s="137"/>
      <c r="T108" s="53"/>
      <c r="AT108" s="17" t="s">
        <v>125</v>
      </c>
      <c r="AU108" s="17" t="s">
        <v>86</v>
      </c>
    </row>
    <row r="109" spans="2:65" s="1" customFormat="1" ht="68.25">
      <c r="B109" s="32"/>
      <c r="D109" s="138" t="s">
        <v>127</v>
      </c>
      <c r="F109" s="139" t="s">
        <v>224</v>
      </c>
      <c r="I109" s="136"/>
      <c r="L109" s="32"/>
      <c r="M109" s="137"/>
      <c r="T109" s="53"/>
      <c r="AT109" s="17" t="s">
        <v>127</v>
      </c>
      <c r="AU109" s="17" t="s">
        <v>86</v>
      </c>
    </row>
    <row r="110" spans="2:65" s="11" customFormat="1" ht="11.25">
      <c r="B110" s="140"/>
      <c r="D110" s="138" t="s">
        <v>131</v>
      </c>
      <c r="E110" s="141" t="s">
        <v>22</v>
      </c>
      <c r="F110" s="142" t="s">
        <v>225</v>
      </c>
      <c r="H110" s="143">
        <v>44.088000000000001</v>
      </c>
      <c r="I110" s="144"/>
      <c r="L110" s="140"/>
      <c r="M110" s="145"/>
      <c r="T110" s="146"/>
      <c r="AT110" s="141" t="s">
        <v>131</v>
      </c>
      <c r="AU110" s="141" t="s">
        <v>86</v>
      </c>
      <c r="AV110" s="11" t="s">
        <v>86</v>
      </c>
      <c r="AW110" s="11" t="s">
        <v>38</v>
      </c>
      <c r="AX110" s="11" t="s">
        <v>77</v>
      </c>
      <c r="AY110" s="141" t="s">
        <v>117</v>
      </c>
    </row>
    <row r="111" spans="2:65" s="12" customFormat="1" ht="11.25">
      <c r="B111" s="147"/>
      <c r="D111" s="138" t="s">
        <v>131</v>
      </c>
      <c r="E111" s="148" t="s">
        <v>22</v>
      </c>
      <c r="F111" s="149" t="s">
        <v>133</v>
      </c>
      <c r="H111" s="150">
        <v>44.088000000000001</v>
      </c>
      <c r="I111" s="151"/>
      <c r="L111" s="147"/>
      <c r="M111" s="152"/>
      <c r="T111" s="153"/>
      <c r="AT111" s="148" t="s">
        <v>131</v>
      </c>
      <c r="AU111" s="148" t="s">
        <v>86</v>
      </c>
      <c r="AV111" s="12" t="s">
        <v>116</v>
      </c>
      <c r="AW111" s="12" t="s">
        <v>38</v>
      </c>
      <c r="AX111" s="12" t="s">
        <v>23</v>
      </c>
      <c r="AY111" s="148" t="s">
        <v>117</v>
      </c>
    </row>
    <row r="112" spans="2:65" s="1" customFormat="1" ht="37.9" customHeight="1">
      <c r="B112" s="32"/>
      <c r="C112" s="121" t="s">
        <v>150</v>
      </c>
      <c r="D112" s="121" t="s">
        <v>118</v>
      </c>
      <c r="E112" s="122" t="s">
        <v>226</v>
      </c>
      <c r="F112" s="123" t="s">
        <v>227</v>
      </c>
      <c r="G112" s="124" t="s">
        <v>215</v>
      </c>
      <c r="H112" s="125">
        <v>180.66300000000001</v>
      </c>
      <c r="I112" s="126"/>
      <c r="J112" s="125">
        <f>ROUND(I112*H112,3)</f>
        <v>0</v>
      </c>
      <c r="K112" s="123" t="s">
        <v>122</v>
      </c>
      <c r="L112" s="32"/>
      <c r="M112" s="127" t="s">
        <v>22</v>
      </c>
      <c r="N112" s="128" t="s">
        <v>48</v>
      </c>
      <c r="P112" s="129">
        <f>O112*H112</f>
        <v>0</v>
      </c>
      <c r="Q112" s="129">
        <v>0</v>
      </c>
      <c r="R112" s="129">
        <f>Q112*H112</f>
        <v>0</v>
      </c>
      <c r="S112" s="129">
        <v>0</v>
      </c>
      <c r="T112" s="130">
        <f>S112*H112</f>
        <v>0</v>
      </c>
      <c r="AR112" s="131" t="s">
        <v>116</v>
      </c>
      <c r="AT112" s="131" t="s">
        <v>118</v>
      </c>
      <c r="AU112" s="131" t="s">
        <v>86</v>
      </c>
      <c r="AY112" s="17" t="s">
        <v>117</v>
      </c>
      <c r="BE112" s="132">
        <f>IF(N112="základní",J112,0)</f>
        <v>0</v>
      </c>
      <c r="BF112" s="132">
        <f>IF(N112="snížená",J112,0)</f>
        <v>0</v>
      </c>
      <c r="BG112" s="132">
        <f>IF(N112="zákl. přenesená",J112,0)</f>
        <v>0</v>
      </c>
      <c r="BH112" s="132">
        <f>IF(N112="sníž. přenesená",J112,0)</f>
        <v>0</v>
      </c>
      <c r="BI112" s="132">
        <f>IF(N112="nulová",J112,0)</f>
        <v>0</v>
      </c>
      <c r="BJ112" s="17" t="s">
        <v>23</v>
      </c>
      <c r="BK112" s="133">
        <f>ROUND(I112*H112,3)</f>
        <v>0</v>
      </c>
      <c r="BL112" s="17" t="s">
        <v>116</v>
      </c>
      <c r="BM112" s="131" t="s">
        <v>228</v>
      </c>
    </row>
    <row r="113" spans="2:65" s="1" customFormat="1" ht="11.25">
      <c r="B113" s="32"/>
      <c r="D113" s="134" t="s">
        <v>125</v>
      </c>
      <c r="F113" s="135" t="s">
        <v>229</v>
      </c>
      <c r="I113" s="136"/>
      <c r="L113" s="32"/>
      <c r="M113" s="137"/>
      <c r="T113" s="53"/>
      <c r="AT113" s="17" t="s">
        <v>125</v>
      </c>
      <c r="AU113" s="17" t="s">
        <v>86</v>
      </c>
    </row>
    <row r="114" spans="2:65" s="1" customFormat="1" ht="58.5">
      <c r="B114" s="32"/>
      <c r="D114" s="138" t="s">
        <v>127</v>
      </c>
      <c r="F114" s="139" t="s">
        <v>230</v>
      </c>
      <c r="I114" s="136"/>
      <c r="L114" s="32"/>
      <c r="M114" s="137"/>
      <c r="T114" s="53"/>
      <c r="AT114" s="17" t="s">
        <v>127</v>
      </c>
      <c r="AU114" s="17" t="s">
        <v>86</v>
      </c>
    </row>
    <row r="115" spans="2:65" s="14" customFormat="1" ht="11.25">
      <c r="B115" s="163"/>
      <c r="D115" s="138" t="s">
        <v>131</v>
      </c>
      <c r="E115" s="164" t="s">
        <v>22</v>
      </c>
      <c r="F115" s="165" t="s">
        <v>231</v>
      </c>
      <c r="H115" s="164" t="s">
        <v>22</v>
      </c>
      <c r="I115" s="166"/>
      <c r="L115" s="163"/>
      <c r="M115" s="167"/>
      <c r="T115" s="168"/>
      <c r="AT115" s="164" t="s">
        <v>131</v>
      </c>
      <c r="AU115" s="164" t="s">
        <v>86</v>
      </c>
      <c r="AV115" s="14" t="s">
        <v>23</v>
      </c>
      <c r="AW115" s="14" t="s">
        <v>38</v>
      </c>
      <c r="AX115" s="14" t="s">
        <v>77</v>
      </c>
      <c r="AY115" s="164" t="s">
        <v>117</v>
      </c>
    </row>
    <row r="116" spans="2:65" s="11" customFormat="1" ht="11.25">
      <c r="B116" s="140"/>
      <c r="D116" s="138" t="s">
        <v>131</v>
      </c>
      <c r="E116" s="141" t="s">
        <v>22</v>
      </c>
      <c r="F116" s="142" t="s">
        <v>232</v>
      </c>
      <c r="H116" s="143">
        <v>180.66300000000001</v>
      </c>
      <c r="I116" s="144"/>
      <c r="L116" s="140"/>
      <c r="M116" s="145"/>
      <c r="T116" s="146"/>
      <c r="AT116" s="141" t="s">
        <v>131</v>
      </c>
      <c r="AU116" s="141" t="s">
        <v>86</v>
      </c>
      <c r="AV116" s="11" t="s">
        <v>86</v>
      </c>
      <c r="AW116" s="11" t="s">
        <v>38</v>
      </c>
      <c r="AX116" s="11" t="s">
        <v>77</v>
      </c>
      <c r="AY116" s="141" t="s">
        <v>117</v>
      </c>
    </row>
    <row r="117" spans="2:65" s="12" customFormat="1" ht="11.25">
      <c r="B117" s="147"/>
      <c r="D117" s="138" t="s">
        <v>131</v>
      </c>
      <c r="E117" s="148" t="s">
        <v>22</v>
      </c>
      <c r="F117" s="149" t="s">
        <v>133</v>
      </c>
      <c r="H117" s="150">
        <v>180.66300000000001</v>
      </c>
      <c r="I117" s="151"/>
      <c r="L117" s="147"/>
      <c r="M117" s="152"/>
      <c r="T117" s="153"/>
      <c r="AT117" s="148" t="s">
        <v>131</v>
      </c>
      <c r="AU117" s="148" t="s">
        <v>86</v>
      </c>
      <c r="AV117" s="12" t="s">
        <v>116</v>
      </c>
      <c r="AW117" s="12" t="s">
        <v>38</v>
      </c>
      <c r="AX117" s="12" t="s">
        <v>23</v>
      </c>
      <c r="AY117" s="148" t="s">
        <v>117</v>
      </c>
    </row>
    <row r="118" spans="2:65" s="1" customFormat="1" ht="37.9" customHeight="1">
      <c r="B118" s="32"/>
      <c r="C118" s="121" t="s">
        <v>156</v>
      </c>
      <c r="D118" s="121" t="s">
        <v>118</v>
      </c>
      <c r="E118" s="122" t="s">
        <v>233</v>
      </c>
      <c r="F118" s="123" t="s">
        <v>234</v>
      </c>
      <c r="G118" s="124" t="s">
        <v>215</v>
      </c>
      <c r="H118" s="125">
        <v>120.81399999999999</v>
      </c>
      <c r="I118" s="126"/>
      <c r="J118" s="125">
        <f>ROUND(I118*H118,3)</f>
        <v>0</v>
      </c>
      <c r="K118" s="123" t="s">
        <v>122</v>
      </c>
      <c r="L118" s="32"/>
      <c r="M118" s="127" t="s">
        <v>22</v>
      </c>
      <c r="N118" s="128" t="s">
        <v>48</v>
      </c>
      <c r="P118" s="129">
        <f>O118*H118</f>
        <v>0</v>
      </c>
      <c r="Q118" s="129">
        <v>0</v>
      </c>
      <c r="R118" s="129">
        <f>Q118*H118</f>
        <v>0</v>
      </c>
      <c r="S118" s="129">
        <v>0</v>
      </c>
      <c r="T118" s="130">
        <f>S118*H118</f>
        <v>0</v>
      </c>
      <c r="AR118" s="131" t="s">
        <v>116</v>
      </c>
      <c r="AT118" s="131" t="s">
        <v>118</v>
      </c>
      <c r="AU118" s="131" t="s">
        <v>86</v>
      </c>
      <c r="AY118" s="17" t="s">
        <v>117</v>
      </c>
      <c r="BE118" s="132">
        <f>IF(N118="základní",J118,0)</f>
        <v>0</v>
      </c>
      <c r="BF118" s="132">
        <f>IF(N118="snížená",J118,0)</f>
        <v>0</v>
      </c>
      <c r="BG118" s="132">
        <f>IF(N118="zákl. přenesená",J118,0)</f>
        <v>0</v>
      </c>
      <c r="BH118" s="132">
        <f>IF(N118="sníž. přenesená",J118,0)</f>
        <v>0</v>
      </c>
      <c r="BI118" s="132">
        <f>IF(N118="nulová",J118,0)</f>
        <v>0</v>
      </c>
      <c r="BJ118" s="17" t="s">
        <v>23</v>
      </c>
      <c r="BK118" s="133">
        <f>ROUND(I118*H118,3)</f>
        <v>0</v>
      </c>
      <c r="BL118" s="17" t="s">
        <v>116</v>
      </c>
      <c r="BM118" s="131" t="s">
        <v>235</v>
      </c>
    </row>
    <row r="119" spans="2:65" s="1" customFormat="1" ht="11.25">
      <c r="B119" s="32"/>
      <c r="D119" s="134" t="s">
        <v>125</v>
      </c>
      <c r="F119" s="135" t="s">
        <v>236</v>
      </c>
      <c r="I119" s="136"/>
      <c r="L119" s="32"/>
      <c r="M119" s="137"/>
      <c r="T119" s="53"/>
      <c r="AT119" s="17" t="s">
        <v>125</v>
      </c>
      <c r="AU119" s="17" t="s">
        <v>86</v>
      </c>
    </row>
    <row r="120" spans="2:65" s="1" customFormat="1" ht="58.5">
      <c r="B120" s="32"/>
      <c r="D120" s="138" t="s">
        <v>127</v>
      </c>
      <c r="F120" s="139" t="s">
        <v>230</v>
      </c>
      <c r="I120" s="136"/>
      <c r="L120" s="32"/>
      <c r="M120" s="137"/>
      <c r="T120" s="53"/>
      <c r="AT120" s="17" t="s">
        <v>127</v>
      </c>
      <c r="AU120" s="17" t="s">
        <v>86</v>
      </c>
    </row>
    <row r="121" spans="2:65" s="11" customFormat="1" ht="11.25">
      <c r="B121" s="140"/>
      <c r="D121" s="138" t="s">
        <v>131</v>
      </c>
      <c r="E121" s="141" t="s">
        <v>22</v>
      </c>
      <c r="F121" s="142" t="s">
        <v>237</v>
      </c>
      <c r="H121" s="143">
        <v>107.42</v>
      </c>
      <c r="I121" s="144"/>
      <c r="L121" s="140"/>
      <c r="M121" s="145"/>
      <c r="T121" s="146"/>
      <c r="AT121" s="141" t="s">
        <v>131</v>
      </c>
      <c r="AU121" s="141" t="s">
        <v>86</v>
      </c>
      <c r="AV121" s="11" t="s">
        <v>86</v>
      </c>
      <c r="AW121" s="11" t="s">
        <v>38</v>
      </c>
      <c r="AX121" s="11" t="s">
        <v>77</v>
      </c>
      <c r="AY121" s="141" t="s">
        <v>117</v>
      </c>
    </row>
    <row r="122" spans="2:65" s="11" customFormat="1" ht="11.25">
      <c r="B122" s="140"/>
      <c r="D122" s="138" t="s">
        <v>131</v>
      </c>
      <c r="E122" s="141" t="s">
        <v>22</v>
      </c>
      <c r="F122" s="142" t="s">
        <v>238</v>
      </c>
      <c r="H122" s="143">
        <v>13.394</v>
      </c>
      <c r="I122" s="144"/>
      <c r="L122" s="140"/>
      <c r="M122" s="145"/>
      <c r="T122" s="146"/>
      <c r="AT122" s="141" t="s">
        <v>131</v>
      </c>
      <c r="AU122" s="141" t="s">
        <v>86</v>
      </c>
      <c r="AV122" s="11" t="s">
        <v>86</v>
      </c>
      <c r="AW122" s="11" t="s">
        <v>38</v>
      </c>
      <c r="AX122" s="11" t="s">
        <v>77</v>
      </c>
      <c r="AY122" s="141" t="s">
        <v>117</v>
      </c>
    </row>
    <row r="123" spans="2:65" s="12" customFormat="1" ht="11.25">
      <c r="B123" s="147"/>
      <c r="D123" s="138" t="s">
        <v>131</v>
      </c>
      <c r="E123" s="148" t="s">
        <v>22</v>
      </c>
      <c r="F123" s="149" t="s">
        <v>133</v>
      </c>
      <c r="H123" s="150">
        <v>120.81400000000001</v>
      </c>
      <c r="I123" s="151"/>
      <c r="L123" s="147"/>
      <c r="M123" s="152"/>
      <c r="T123" s="153"/>
      <c r="AT123" s="148" t="s">
        <v>131</v>
      </c>
      <c r="AU123" s="148" t="s">
        <v>86</v>
      </c>
      <c r="AV123" s="12" t="s">
        <v>116</v>
      </c>
      <c r="AW123" s="12" t="s">
        <v>38</v>
      </c>
      <c r="AX123" s="12" t="s">
        <v>23</v>
      </c>
      <c r="AY123" s="148" t="s">
        <v>117</v>
      </c>
    </row>
    <row r="124" spans="2:65" s="1" customFormat="1" ht="37.9" customHeight="1">
      <c r="B124" s="32"/>
      <c r="C124" s="121" t="s">
        <v>162</v>
      </c>
      <c r="D124" s="121" t="s">
        <v>118</v>
      </c>
      <c r="E124" s="122" t="s">
        <v>239</v>
      </c>
      <c r="F124" s="123" t="s">
        <v>240</v>
      </c>
      <c r="G124" s="124" t="s">
        <v>215</v>
      </c>
      <c r="H124" s="125">
        <v>1208.1400000000001</v>
      </c>
      <c r="I124" s="126"/>
      <c r="J124" s="125">
        <f>ROUND(I124*H124,3)</f>
        <v>0</v>
      </c>
      <c r="K124" s="123" t="s">
        <v>122</v>
      </c>
      <c r="L124" s="32"/>
      <c r="M124" s="127" t="s">
        <v>22</v>
      </c>
      <c r="N124" s="128" t="s">
        <v>48</v>
      </c>
      <c r="P124" s="129">
        <f>O124*H124</f>
        <v>0</v>
      </c>
      <c r="Q124" s="129">
        <v>0</v>
      </c>
      <c r="R124" s="129">
        <f>Q124*H124</f>
        <v>0</v>
      </c>
      <c r="S124" s="129">
        <v>0</v>
      </c>
      <c r="T124" s="130">
        <f>S124*H124</f>
        <v>0</v>
      </c>
      <c r="AR124" s="131" t="s">
        <v>116</v>
      </c>
      <c r="AT124" s="131" t="s">
        <v>118</v>
      </c>
      <c r="AU124" s="131" t="s">
        <v>86</v>
      </c>
      <c r="AY124" s="17" t="s">
        <v>117</v>
      </c>
      <c r="BE124" s="132">
        <f>IF(N124="základní",J124,0)</f>
        <v>0</v>
      </c>
      <c r="BF124" s="132">
        <f>IF(N124="snížená",J124,0)</f>
        <v>0</v>
      </c>
      <c r="BG124" s="132">
        <f>IF(N124="zákl. přenesená",J124,0)</f>
        <v>0</v>
      </c>
      <c r="BH124" s="132">
        <f>IF(N124="sníž. přenesená",J124,0)</f>
        <v>0</v>
      </c>
      <c r="BI124" s="132">
        <f>IF(N124="nulová",J124,0)</f>
        <v>0</v>
      </c>
      <c r="BJ124" s="17" t="s">
        <v>23</v>
      </c>
      <c r="BK124" s="133">
        <f>ROUND(I124*H124,3)</f>
        <v>0</v>
      </c>
      <c r="BL124" s="17" t="s">
        <v>116</v>
      </c>
      <c r="BM124" s="131" t="s">
        <v>241</v>
      </c>
    </row>
    <row r="125" spans="2:65" s="1" customFormat="1" ht="11.25">
      <c r="B125" s="32"/>
      <c r="D125" s="134" t="s">
        <v>125</v>
      </c>
      <c r="F125" s="135" t="s">
        <v>242</v>
      </c>
      <c r="I125" s="136"/>
      <c r="L125" s="32"/>
      <c r="M125" s="137"/>
      <c r="T125" s="53"/>
      <c r="AT125" s="17" t="s">
        <v>125</v>
      </c>
      <c r="AU125" s="17" t="s">
        <v>86</v>
      </c>
    </row>
    <row r="126" spans="2:65" s="1" customFormat="1" ht="58.5">
      <c r="B126" s="32"/>
      <c r="D126" s="138" t="s">
        <v>127</v>
      </c>
      <c r="F126" s="139" t="s">
        <v>230</v>
      </c>
      <c r="I126" s="136"/>
      <c r="L126" s="32"/>
      <c r="M126" s="137"/>
      <c r="T126" s="53"/>
      <c r="AT126" s="17" t="s">
        <v>127</v>
      </c>
      <c r="AU126" s="17" t="s">
        <v>86</v>
      </c>
    </row>
    <row r="127" spans="2:65" s="11" customFormat="1" ht="11.25">
      <c r="B127" s="140"/>
      <c r="D127" s="138" t="s">
        <v>131</v>
      </c>
      <c r="E127" s="141" t="s">
        <v>22</v>
      </c>
      <c r="F127" s="142" t="s">
        <v>243</v>
      </c>
      <c r="H127" s="143">
        <v>1208.1400000000001</v>
      </c>
      <c r="I127" s="144"/>
      <c r="L127" s="140"/>
      <c r="M127" s="145"/>
      <c r="T127" s="146"/>
      <c r="AT127" s="141" t="s">
        <v>131</v>
      </c>
      <c r="AU127" s="141" t="s">
        <v>86</v>
      </c>
      <c r="AV127" s="11" t="s">
        <v>86</v>
      </c>
      <c r="AW127" s="11" t="s">
        <v>38</v>
      </c>
      <c r="AX127" s="11" t="s">
        <v>77</v>
      </c>
      <c r="AY127" s="141" t="s">
        <v>117</v>
      </c>
    </row>
    <row r="128" spans="2:65" s="12" customFormat="1" ht="11.25">
      <c r="B128" s="147"/>
      <c r="D128" s="138" t="s">
        <v>131</v>
      </c>
      <c r="E128" s="148" t="s">
        <v>22</v>
      </c>
      <c r="F128" s="149" t="s">
        <v>133</v>
      </c>
      <c r="H128" s="150">
        <v>1208.1400000000001</v>
      </c>
      <c r="I128" s="151"/>
      <c r="L128" s="147"/>
      <c r="M128" s="152"/>
      <c r="T128" s="153"/>
      <c r="AT128" s="148" t="s">
        <v>131</v>
      </c>
      <c r="AU128" s="148" t="s">
        <v>86</v>
      </c>
      <c r="AV128" s="12" t="s">
        <v>116</v>
      </c>
      <c r="AW128" s="12" t="s">
        <v>38</v>
      </c>
      <c r="AX128" s="12" t="s">
        <v>23</v>
      </c>
      <c r="AY128" s="148" t="s">
        <v>117</v>
      </c>
    </row>
    <row r="129" spans="2:65" s="1" customFormat="1" ht="24.2" customHeight="1">
      <c r="B129" s="32"/>
      <c r="C129" s="121" t="s">
        <v>166</v>
      </c>
      <c r="D129" s="121" t="s">
        <v>118</v>
      </c>
      <c r="E129" s="122" t="s">
        <v>244</v>
      </c>
      <c r="F129" s="123" t="s">
        <v>245</v>
      </c>
      <c r="G129" s="124" t="s">
        <v>215</v>
      </c>
      <c r="H129" s="125">
        <v>180.66300000000001</v>
      </c>
      <c r="I129" s="126"/>
      <c r="J129" s="125">
        <f>ROUND(I129*H129,3)</f>
        <v>0</v>
      </c>
      <c r="K129" s="123" t="s">
        <v>122</v>
      </c>
      <c r="L129" s="32"/>
      <c r="M129" s="127" t="s">
        <v>22</v>
      </c>
      <c r="N129" s="128" t="s">
        <v>48</v>
      </c>
      <c r="P129" s="129">
        <f>O129*H129</f>
        <v>0</v>
      </c>
      <c r="Q129" s="129">
        <v>0</v>
      </c>
      <c r="R129" s="129">
        <f>Q129*H129</f>
        <v>0</v>
      </c>
      <c r="S129" s="129">
        <v>0</v>
      </c>
      <c r="T129" s="130">
        <f>S129*H129</f>
        <v>0</v>
      </c>
      <c r="AR129" s="131" t="s">
        <v>116</v>
      </c>
      <c r="AT129" s="131" t="s">
        <v>118</v>
      </c>
      <c r="AU129" s="131" t="s">
        <v>86</v>
      </c>
      <c r="AY129" s="17" t="s">
        <v>117</v>
      </c>
      <c r="BE129" s="132">
        <f>IF(N129="základní",J129,0)</f>
        <v>0</v>
      </c>
      <c r="BF129" s="132">
        <f>IF(N129="snížená",J129,0)</f>
        <v>0</v>
      </c>
      <c r="BG129" s="132">
        <f>IF(N129="zákl. přenesená",J129,0)</f>
        <v>0</v>
      </c>
      <c r="BH129" s="132">
        <f>IF(N129="sníž. přenesená",J129,0)</f>
        <v>0</v>
      </c>
      <c r="BI129" s="132">
        <f>IF(N129="nulová",J129,0)</f>
        <v>0</v>
      </c>
      <c r="BJ129" s="17" t="s">
        <v>23</v>
      </c>
      <c r="BK129" s="133">
        <f>ROUND(I129*H129,3)</f>
        <v>0</v>
      </c>
      <c r="BL129" s="17" t="s">
        <v>116</v>
      </c>
      <c r="BM129" s="131" t="s">
        <v>246</v>
      </c>
    </row>
    <row r="130" spans="2:65" s="1" customFormat="1" ht="11.25">
      <c r="B130" s="32"/>
      <c r="D130" s="134" t="s">
        <v>125</v>
      </c>
      <c r="F130" s="135" t="s">
        <v>247</v>
      </c>
      <c r="I130" s="136"/>
      <c r="L130" s="32"/>
      <c r="M130" s="137"/>
      <c r="T130" s="53"/>
      <c r="AT130" s="17" t="s">
        <v>125</v>
      </c>
      <c r="AU130" s="17" t="s">
        <v>86</v>
      </c>
    </row>
    <row r="131" spans="2:65" s="1" customFormat="1" ht="87.75">
      <c r="B131" s="32"/>
      <c r="D131" s="138" t="s">
        <v>127</v>
      </c>
      <c r="F131" s="139" t="s">
        <v>248</v>
      </c>
      <c r="I131" s="136"/>
      <c r="L131" s="32"/>
      <c r="M131" s="137"/>
      <c r="T131" s="53"/>
      <c r="AT131" s="17" t="s">
        <v>127</v>
      </c>
      <c r="AU131" s="17" t="s">
        <v>86</v>
      </c>
    </row>
    <row r="132" spans="2:65" s="11" customFormat="1" ht="11.25">
      <c r="B132" s="140"/>
      <c r="D132" s="138" t="s">
        <v>131</v>
      </c>
      <c r="E132" s="141" t="s">
        <v>22</v>
      </c>
      <c r="F132" s="142" t="s">
        <v>232</v>
      </c>
      <c r="H132" s="143">
        <v>180.66300000000001</v>
      </c>
      <c r="I132" s="144"/>
      <c r="L132" s="140"/>
      <c r="M132" s="145"/>
      <c r="T132" s="146"/>
      <c r="AT132" s="141" t="s">
        <v>131</v>
      </c>
      <c r="AU132" s="141" t="s">
        <v>86</v>
      </c>
      <c r="AV132" s="11" t="s">
        <v>86</v>
      </c>
      <c r="AW132" s="11" t="s">
        <v>38</v>
      </c>
      <c r="AX132" s="11" t="s">
        <v>23</v>
      </c>
      <c r="AY132" s="141" t="s">
        <v>117</v>
      </c>
    </row>
    <row r="133" spans="2:65" s="1" customFormat="1" ht="24.2" customHeight="1">
      <c r="B133" s="32"/>
      <c r="C133" s="121" t="s">
        <v>171</v>
      </c>
      <c r="D133" s="121" t="s">
        <v>118</v>
      </c>
      <c r="E133" s="122" t="s">
        <v>249</v>
      </c>
      <c r="F133" s="123" t="s">
        <v>250</v>
      </c>
      <c r="G133" s="124" t="s">
        <v>215</v>
      </c>
      <c r="H133" s="125">
        <v>301.47699999999998</v>
      </c>
      <c r="I133" s="126"/>
      <c r="J133" s="125">
        <f>ROUND(I133*H133,3)</f>
        <v>0</v>
      </c>
      <c r="K133" s="123" t="s">
        <v>122</v>
      </c>
      <c r="L133" s="32"/>
      <c r="M133" s="127" t="s">
        <v>22</v>
      </c>
      <c r="N133" s="128" t="s">
        <v>48</v>
      </c>
      <c r="P133" s="129">
        <f>O133*H133</f>
        <v>0</v>
      </c>
      <c r="Q133" s="129">
        <v>0</v>
      </c>
      <c r="R133" s="129">
        <f>Q133*H133</f>
        <v>0</v>
      </c>
      <c r="S133" s="129">
        <v>0</v>
      </c>
      <c r="T133" s="130">
        <f>S133*H133</f>
        <v>0</v>
      </c>
      <c r="AR133" s="131" t="s">
        <v>116</v>
      </c>
      <c r="AT133" s="131" t="s">
        <v>118</v>
      </c>
      <c r="AU133" s="131" t="s">
        <v>86</v>
      </c>
      <c r="AY133" s="17" t="s">
        <v>117</v>
      </c>
      <c r="BE133" s="132">
        <f>IF(N133="základní",J133,0)</f>
        <v>0</v>
      </c>
      <c r="BF133" s="132">
        <f>IF(N133="snížená",J133,0)</f>
        <v>0</v>
      </c>
      <c r="BG133" s="132">
        <f>IF(N133="zákl. přenesená",J133,0)</f>
        <v>0</v>
      </c>
      <c r="BH133" s="132">
        <f>IF(N133="sníž. přenesená",J133,0)</f>
        <v>0</v>
      </c>
      <c r="BI133" s="132">
        <f>IF(N133="nulová",J133,0)</f>
        <v>0</v>
      </c>
      <c r="BJ133" s="17" t="s">
        <v>23</v>
      </c>
      <c r="BK133" s="133">
        <f>ROUND(I133*H133,3)</f>
        <v>0</v>
      </c>
      <c r="BL133" s="17" t="s">
        <v>116</v>
      </c>
      <c r="BM133" s="131" t="s">
        <v>251</v>
      </c>
    </row>
    <row r="134" spans="2:65" s="1" customFormat="1" ht="11.25">
      <c r="B134" s="32"/>
      <c r="D134" s="134" t="s">
        <v>125</v>
      </c>
      <c r="F134" s="135" t="s">
        <v>252</v>
      </c>
      <c r="I134" s="136"/>
      <c r="L134" s="32"/>
      <c r="M134" s="137"/>
      <c r="T134" s="53"/>
      <c r="AT134" s="17" t="s">
        <v>125</v>
      </c>
      <c r="AU134" s="17" t="s">
        <v>86</v>
      </c>
    </row>
    <row r="135" spans="2:65" s="1" customFormat="1" ht="97.5">
      <c r="B135" s="32"/>
      <c r="D135" s="138" t="s">
        <v>127</v>
      </c>
      <c r="F135" s="139" t="s">
        <v>253</v>
      </c>
      <c r="I135" s="136"/>
      <c r="L135" s="32"/>
      <c r="M135" s="137"/>
      <c r="T135" s="53"/>
      <c r="AT135" s="17" t="s">
        <v>127</v>
      </c>
      <c r="AU135" s="17" t="s">
        <v>86</v>
      </c>
    </row>
    <row r="136" spans="2:65" s="11" customFormat="1" ht="11.25">
      <c r="B136" s="140"/>
      <c r="D136" s="138" t="s">
        <v>131</v>
      </c>
      <c r="E136" s="141" t="s">
        <v>22</v>
      </c>
      <c r="F136" s="142" t="s">
        <v>254</v>
      </c>
      <c r="H136" s="143">
        <v>180.66300000000001</v>
      </c>
      <c r="I136" s="144"/>
      <c r="L136" s="140"/>
      <c r="M136" s="145"/>
      <c r="T136" s="146"/>
      <c r="AT136" s="141" t="s">
        <v>131</v>
      </c>
      <c r="AU136" s="141" t="s">
        <v>86</v>
      </c>
      <c r="AV136" s="11" t="s">
        <v>86</v>
      </c>
      <c r="AW136" s="11" t="s">
        <v>38</v>
      </c>
      <c r="AX136" s="11" t="s">
        <v>77</v>
      </c>
      <c r="AY136" s="141" t="s">
        <v>117</v>
      </c>
    </row>
    <row r="137" spans="2:65" s="11" customFormat="1" ht="11.25">
      <c r="B137" s="140"/>
      <c r="D137" s="138" t="s">
        <v>131</v>
      </c>
      <c r="E137" s="141" t="s">
        <v>22</v>
      </c>
      <c r="F137" s="142" t="s">
        <v>255</v>
      </c>
      <c r="H137" s="143">
        <v>120.81399999999999</v>
      </c>
      <c r="I137" s="144"/>
      <c r="L137" s="140"/>
      <c r="M137" s="145"/>
      <c r="T137" s="146"/>
      <c r="AT137" s="141" t="s">
        <v>131</v>
      </c>
      <c r="AU137" s="141" t="s">
        <v>86</v>
      </c>
      <c r="AV137" s="11" t="s">
        <v>86</v>
      </c>
      <c r="AW137" s="11" t="s">
        <v>38</v>
      </c>
      <c r="AX137" s="11" t="s">
        <v>77</v>
      </c>
      <c r="AY137" s="141" t="s">
        <v>117</v>
      </c>
    </row>
    <row r="138" spans="2:65" s="12" customFormat="1" ht="11.25">
      <c r="B138" s="147"/>
      <c r="D138" s="138" t="s">
        <v>131</v>
      </c>
      <c r="E138" s="148" t="s">
        <v>22</v>
      </c>
      <c r="F138" s="149" t="s">
        <v>133</v>
      </c>
      <c r="H138" s="150">
        <v>301.47699999999998</v>
      </c>
      <c r="I138" s="151"/>
      <c r="L138" s="147"/>
      <c r="M138" s="152"/>
      <c r="T138" s="153"/>
      <c r="AT138" s="148" t="s">
        <v>131</v>
      </c>
      <c r="AU138" s="148" t="s">
        <v>86</v>
      </c>
      <c r="AV138" s="12" t="s">
        <v>116</v>
      </c>
      <c r="AW138" s="12" t="s">
        <v>38</v>
      </c>
      <c r="AX138" s="12" t="s">
        <v>23</v>
      </c>
      <c r="AY138" s="148" t="s">
        <v>117</v>
      </c>
    </row>
    <row r="139" spans="2:65" s="1" customFormat="1" ht="24.2" customHeight="1">
      <c r="B139" s="32"/>
      <c r="C139" s="121" t="s">
        <v>28</v>
      </c>
      <c r="D139" s="121" t="s">
        <v>118</v>
      </c>
      <c r="E139" s="122" t="s">
        <v>256</v>
      </c>
      <c r="F139" s="123" t="s">
        <v>257</v>
      </c>
      <c r="G139" s="124" t="s">
        <v>258</v>
      </c>
      <c r="H139" s="125">
        <v>217.465</v>
      </c>
      <c r="I139" s="126"/>
      <c r="J139" s="125">
        <f>ROUND(I139*H139,3)</f>
        <v>0</v>
      </c>
      <c r="K139" s="123" t="s">
        <v>122</v>
      </c>
      <c r="L139" s="32"/>
      <c r="M139" s="127" t="s">
        <v>22</v>
      </c>
      <c r="N139" s="128" t="s">
        <v>48</v>
      </c>
      <c r="P139" s="129">
        <f>O139*H139</f>
        <v>0</v>
      </c>
      <c r="Q139" s="129">
        <v>0</v>
      </c>
      <c r="R139" s="129">
        <f>Q139*H139</f>
        <v>0</v>
      </c>
      <c r="S139" s="129">
        <v>0</v>
      </c>
      <c r="T139" s="130">
        <f>S139*H139</f>
        <v>0</v>
      </c>
      <c r="AR139" s="131" t="s">
        <v>116</v>
      </c>
      <c r="AT139" s="131" t="s">
        <v>118</v>
      </c>
      <c r="AU139" s="131" t="s">
        <v>86</v>
      </c>
      <c r="AY139" s="17" t="s">
        <v>117</v>
      </c>
      <c r="BE139" s="132">
        <f>IF(N139="základní",J139,0)</f>
        <v>0</v>
      </c>
      <c r="BF139" s="132">
        <f>IF(N139="snížená",J139,0)</f>
        <v>0</v>
      </c>
      <c r="BG139" s="132">
        <f>IF(N139="zákl. přenesená",J139,0)</f>
        <v>0</v>
      </c>
      <c r="BH139" s="132">
        <f>IF(N139="sníž. přenesená",J139,0)</f>
        <v>0</v>
      </c>
      <c r="BI139" s="132">
        <f>IF(N139="nulová",J139,0)</f>
        <v>0</v>
      </c>
      <c r="BJ139" s="17" t="s">
        <v>23</v>
      </c>
      <c r="BK139" s="133">
        <f>ROUND(I139*H139,3)</f>
        <v>0</v>
      </c>
      <c r="BL139" s="17" t="s">
        <v>116</v>
      </c>
      <c r="BM139" s="131" t="s">
        <v>259</v>
      </c>
    </row>
    <row r="140" spans="2:65" s="1" customFormat="1" ht="11.25">
      <c r="B140" s="32"/>
      <c r="D140" s="134" t="s">
        <v>125</v>
      </c>
      <c r="F140" s="135" t="s">
        <v>260</v>
      </c>
      <c r="I140" s="136"/>
      <c r="L140" s="32"/>
      <c r="M140" s="137"/>
      <c r="T140" s="53"/>
      <c r="AT140" s="17" t="s">
        <v>125</v>
      </c>
      <c r="AU140" s="17" t="s">
        <v>86</v>
      </c>
    </row>
    <row r="141" spans="2:65" s="1" customFormat="1" ht="39">
      <c r="B141" s="32"/>
      <c r="D141" s="138" t="s">
        <v>127</v>
      </c>
      <c r="F141" s="139" t="s">
        <v>261</v>
      </c>
      <c r="I141" s="136"/>
      <c r="L141" s="32"/>
      <c r="M141" s="137"/>
      <c r="T141" s="53"/>
      <c r="AT141" s="17" t="s">
        <v>127</v>
      </c>
      <c r="AU141" s="17" t="s">
        <v>86</v>
      </c>
    </row>
    <row r="142" spans="2:65" s="11" customFormat="1" ht="11.25">
      <c r="B142" s="140"/>
      <c r="D142" s="138" t="s">
        <v>131</v>
      </c>
      <c r="E142" s="141" t="s">
        <v>22</v>
      </c>
      <c r="F142" s="142" t="s">
        <v>262</v>
      </c>
      <c r="H142" s="143">
        <v>217.465</v>
      </c>
      <c r="I142" s="144"/>
      <c r="L142" s="140"/>
      <c r="M142" s="145"/>
      <c r="T142" s="146"/>
      <c r="AT142" s="141" t="s">
        <v>131</v>
      </c>
      <c r="AU142" s="141" t="s">
        <v>86</v>
      </c>
      <c r="AV142" s="11" t="s">
        <v>86</v>
      </c>
      <c r="AW142" s="11" t="s">
        <v>38</v>
      </c>
      <c r="AX142" s="11" t="s">
        <v>23</v>
      </c>
      <c r="AY142" s="141" t="s">
        <v>117</v>
      </c>
    </row>
    <row r="143" spans="2:65" s="1" customFormat="1" ht="24.2" customHeight="1">
      <c r="B143" s="32"/>
      <c r="C143" s="121" t="s">
        <v>183</v>
      </c>
      <c r="D143" s="121" t="s">
        <v>118</v>
      </c>
      <c r="E143" s="122" t="s">
        <v>263</v>
      </c>
      <c r="F143" s="123" t="s">
        <v>264</v>
      </c>
      <c r="G143" s="124" t="s">
        <v>215</v>
      </c>
      <c r="H143" s="125">
        <v>180.66300000000001</v>
      </c>
      <c r="I143" s="126"/>
      <c r="J143" s="125">
        <f>ROUND(I143*H143,3)</f>
        <v>0</v>
      </c>
      <c r="K143" s="123" t="s">
        <v>122</v>
      </c>
      <c r="L143" s="32"/>
      <c r="M143" s="127" t="s">
        <v>22</v>
      </c>
      <c r="N143" s="128" t="s">
        <v>48</v>
      </c>
      <c r="P143" s="129">
        <f>O143*H143</f>
        <v>0</v>
      </c>
      <c r="Q143" s="129">
        <v>0</v>
      </c>
      <c r="R143" s="129">
        <f>Q143*H143</f>
        <v>0</v>
      </c>
      <c r="S143" s="129">
        <v>0</v>
      </c>
      <c r="T143" s="130">
        <f>S143*H143</f>
        <v>0</v>
      </c>
      <c r="AR143" s="131" t="s">
        <v>116</v>
      </c>
      <c r="AT143" s="131" t="s">
        <v>118</v>
      </c>
      <c r="AU143" s="131" t="s">
        <v>86</v>
      </c>
      <c r="AY143" s="17" t="s">
        <v>117</v>
      </c>
      <c r="BE143" s="132">
        <f>IF(N143="základní",J143,0)</f>
        <v>0</v>
      </c>
      <c r="BF143" s="132">
        <f>IF(N143="snížená",J143,0)</f>
        <v>0</v>
      </c>
      <c r="BG143" s="132">
        <f>IF(N143="zákl. přenesená",J143,0)</f>
        <v>0</v>
      </c>
      <c r="BH143" s="132">
        <f>IF(N143="sníž. přenesená",J143,0)</f>
        <v>0</v>
      </c>
      <c r="BI143" s="132">
        <f>IF(N143="nulová",J143,0)</f>
        <v>0</v>
      </c>
      <c r="BJ143" s="17" t="s">
        <v>23</v>
      </c>
      <c r="BK143" s="133">
        <f>ROUND(I143*H143,3)</f>
        <v>0</v>
      </c>
      <c r="BL143" s="17" t="s">
        <v>116</v>
      </c>
      <c r="BM143" s="131" t="s">
        <v>265</v>
      </c>
    </row>
    <row r="144" spans="2:65" s="1" customFormat="1" ht="11.25">
      <c r="B144" s="32"/>
      <c r="D144" s="134" t="s">
        <v>125</v>
      </c>
      <c r="F144" s="135" t="s">
        <v>266</v>
      </c>
      <c r="I144" s="136"/>
      <c r="L144" s="32"/>
      <c r="M144" s="137"/>
      <c r="T144" s="53"/>
      <c r="AT144" s="17" t="s">
        <v>125</v>
      </c>
      <c r="AU144" s="17" t="s">
        <v>86</v>
      </c>
    </row>
    <row r="145" spans="2:65" s="1" customFormat="1" ht="146.25">
      <c r="B145" s="32"/>
      <c r="D145" s="138" t="s">
        <v>127</v>
      </c>
      <c r="F145" s="139" t="s">
        <v>267</v>
      </c>
      <c r="I145" s="136"/>
      <c r="L145" s="32"/>
      <c r="M145" s="137"/>
      <c r="T145" s="53"/>
      <c r="AT145" s="17" t="s">
        <v>127</v>
      </c>
      <c r="AU145" s="17" t="s">
        <v>86</v>
      </c>
    </row>
    <row r="146" spans="2:65" s="11" customFormat="1" ht="11.25">
      <c r="B146" s="140"/>
      <c r="D146" s="138" t="s">
        <v>131</v>
      </c>
      <c r="E146" s="141" t="s">
        <v>22</v>
      </c>
      <c r="F146" s="142" t="s">
        <v>268</v>
      </c>
      <c r="H146" s="143">
        <v>26.62</v>
      </c>
      <c r="I146" s="144"/>
      <c r="L146" s="140"/>
      <c r="M146" s="145"/>
      <c r="T146" s="146"/>
      <c r="AT146" s="141" t="s">
        <v>131</v>
      </c>
      <c r="AU146" s="141" t="s">
        <v>86</v>
      </c>
      <c r="AV146" s="11" t="s">
        <v>86</v>
      </c>
      <c r="AW146" s="11" t="s">
        <v>38</v>
      </c>
      <c r="AX146" s="11" t="s">
        <v>77</v>
      </c>
      <c r="AY146" s="141" t="s">
        <v>117</v>
      </c>
    </row>
    <row r="147" spans="2:65" s="11" customFormat="1" ht="11.25">
      <c r="B147" s="140"/>
      <c r="D147" s="138" t="s">
        <v>131</v>
      </c>
      <c r="E147" s="141" t="s">
        <v>22</v>
      </c>
      <c r="F147" s="142" t="s">
        <v>269</v>
      </c>
      <c r="H147" s="143">
        <v>154.04300000000001</v>
      </c>
      <c r="I147" s="144"/>
      <c r="L147" s="140"/>
      <c r="M147" s="145"/>
      <c r="T147" s="146"/>
      <c r="AT147" s="141" t="s">
        <v>131</v>
      </c>
      <c r="AU147" s="141" t="s">
        <v>86</v>
      </c>
      <c r="AV147" s="11" t="s">
        <v>86</v>
      </c>
      <c r="AW147" s="11" t="s">
        <v>38</v>
      </c>
      <c r="AX147" s="11" t="s">
        <v>77</v>
      </c>
      <c r="AY147" s="141" t="s">
        <v>117</v>
      </c>
    </row>
    <row r="148" spans="2:65" s="12" customFormat="1" ht="11.25">
      <c r="B148" s="147"/>
      <c r="D148" s="138" t="s">
        <v>131</v>
      </c>
      <c r="E148" s="148" t="s">
        <v>22</v>
      </c>
      <c r="F148" s="149" t="s">
        <v>133</v>
      </c>
      <c r="H148" s="150">
        <v>180.66300000000001</v>
      </c>
      <c r="I148" s="151"/>
      <c r="L148" s="147"/>
      <c r="M148" s="152"/>
      <c r="T148" s="153"/>
      <c r="AT148" s="148" t="s">
        <v>131</v>
      </c>
      <c r="AU148" s="148" t="s">
        <v>86</v>
      </c>
      <c r="AV148" s="12" t="s">
        <v>116</v>
      </c>
      <c r="AW148" s="12" t="s">
        <v>38</v>
      </c>
      <c r="AX148" s="12" t="s">
        <v>23</v>
      </c>
      <c r="AY148" s="148" t="s">
        <v>117</v>
      </c>
    </row>
    <row r="149" spans="2:65" s="1" customFormat="1" ht="37.9" customHeight="1">
      <c r="B149" s="32"/>
      <c r="C149" s="121" t="s">
        <v>270</v>
      </c>
      <c r="D149" s="121" t="s">
        <v>118</v>
      </c>
      <c r="E149" s="122" t="s">
        <v>271</v>
      </c>
      <c r="F149" s="123" t="s">
        <v>272</v>
      </c>
      <c r="G149" s="124" t="s">
        <v>215</v>
      </c>
      <c r="H149" s="125">
        <v>89.951999999999998</v>
      </c>
      <c r="I149" s="126"/>
      <c r="J149" s="125">
        <f>ROUND(I149*H149,3)</f>
        <v>0</v>
      </c>
      <c r="K149" s="123" t="s">
        <v>122</v>
      </c>
      <c r="L149" s="32"/>
      <c r="M149" s="127" t="s">
        <v>22</v>
      </c>
      <c r="N149" s="128" t="s">
        <v>48</v>
      </c>
      <c r="P149" s="129">
        <f>O149*H149</f>
        <v>0</v>
      </c>
      <c r="Q149" s="129">
        <v>0</v>
      </c>
      <c r="R149" s="129">
        <f>Q149*H149</f>
        <v>0</v>
      </c>
      <c r="S149" s="129">
        <v>0</v>
      </c>
      <c r="T149" s="130">
        <f>S149*H149</f>
        <v>0</v>
      </c>
      <c r="AR149" s="131" t="s">
        <v>116</v>
      </c>
      <c r="AT149" s="131" t="s">
        <v>118</v>
      </c>
      <c r="AU149" s="131" t="s">
        <v>86</v>
      </c>
      <c r="AY149" s="17" t="s">
        <v>117</v>
      </c>
      <c r="BE149" s="132">
        <f>IF(N149="základní",J149,0)</f>
        <v>0</v>
      </c>
      <c r="BF149" s="132">
        <f>IF(N149="snížená",J149,0)</f>
        <v>0</v>
      </c>
      <c r="BG149" s="132">
        <f>IF(N149="zákl. přenesená",J149,0)</f>
        <v>0</v>
      </c>
      <c r="BH149" s="132">
        <f>IF(N149="sníž. přenesená",J149,0)</f>
        <v>0</v>
      </c>
      <c r="BI149" s="132">
        <f>IF(N149="nulová",J149,0)</f>
        <v>0</v>
      </c>
      <c r="BJ149" s="17" t="s">
        <v>23</v>
      </c>
      <c r="BK149" s="133">
        <f>ROUND(I149*H149,3)</f>
        <v>0</v>
      </c>
      <c r="BL149" s="17" t="s">
        <v>116</v>
      </c>
      <c r="BM149" s="131" t="s">
        <v>273</v>
      </c>
    </row>
    <row r="150" spans="2:65" s="1" customFormat="1" ht="11.25">
      <c r="B150" s="32"/>
      <c r="D150" s="134" t="s">
        <v>125</v>
      </c>
      <c r="F150" s="135" t="s">
        <v>274</v>
      </c>
      <c r="I150" s="136"/>
      <c r="L150" s="32"/>
      <c r="M150" s="137"/>
      <c r="T150" s="53"/>
      <c r="AT150" s="17" t="s">
        <v>125</v>
      </c>
      <c r="AU150" s="17" t="s">
        <v>86</v>
      </c>
    </row>
    <row r="151" spans="2:65" s="1" customFormat="1" ht="87.75">
      <c r="B151" s="32"/>
      <c r="D151" s="138" t="s">
        <v>127</v>
      </c>
      <c r="F151" s="139" t="s">
        <v>275</v>
      </c>
      <c r="I151" s="136"/>
      <c r="L151" s="32"/>
      <c r="M151" s="137"/>
      <c r="T151" s="53"/>
      <c r="AT151" s="17" t="s">
        <v>127</v>
      </c>
      <c r="AU151" s="17" t="s">
        <v>86</v>
      </c>
    </row>
    <row r="152" spans="2:65" s="11" customFormat="1" ht="11.25">
      <c r="B152" s="140"/>
      <c r="D152" s="138" t="s">
        <v>131</v>
      </c>
      <c r="E152" s="141" t="s">
        <v>22</v>
      </c>
      <c r="F152" s="142" t="s">
        <v>276</v>
      </c>
      <c r="H152" s="143">
        <v>89.951999999999998</v>
      </c>
      <c r="I152" s="144"/>
      <c r="L152" s="140"/>
      <c r="M152" s="145"/>
      <c r="T152" s="146"/>
      <c r="AT152" s="141" t="s">
        <v>131</v>
      </c>
      <c r="AU152" s="141" t="s">
        <v>86</v>
      </c>
      <c r="AV152" s="11" t="s">
        <v>86</v>
      </c>
      <c r="AW152" s="11" t="s">
        <v>38</v>
      </c>
      <c r="AX152" s="11" t="s">
        <v>77</v>
      </c>
      <c r="AY152" s="141" t="s">
        <v>117</v>
      </c>
    </row>
    <row r="153" spans="2:65" s="12" customFormat="1" ht="11.25">
      <c r="B153" s="147"/>
      <c r="D153" s="138" t="s">
        <v>131</v>
      </c>
      <c r="E153" s="148" t="s">
        <v>22</v>
      </c>
      <c r="F153" s="149" t="s">
        <v>133</v>
      </c>
      <c r="H153" s="150">
        <v>89.951999999999998</v>
      </c>
      <c r="I153" s="151"/>
      <c r="L153" s="147"/>
      <c r="M153" s="152"/>
      <c r="T153" s="153"/>
      <c r="AT153" s="148" t="s">
        <v>131</v>
      </c>
      <c r="AU153" s="148" t="s">
        <v>86</v>
      </c>
      <c r="AV153" s="12" t="s">
        <v>116</v>
      </c>
      <c r="AW153" s="12" t="s">
        <v>38</v>
      </c>
      <c r="AX153" s="12" t="s">
        <v>23</v>
      </c>
      <c r="AY153" s="148" t="s">
        <v>117</v>
      </c>
    </row>
    <row r="154" spans="2:65" s="1" customFormat="1" ht="16.5" customHeight="1">
      <c r="B154" s="32"/>
      <c r="C154" s="169" t="s">
        <v>277</v>
      </c>
      <c r="D154" s="169" t="s">
        <v>278</v>
      </c>
      <c r="E154" s="170" t="s">
        <v>279</v>
      </c>
      <c r="F154" s="171" t="s">
        <v>280</v>
      </c>
      <c r="G154" s="172" t="s">
        <v>258</v>
      </c>
      <c r="H154" s="173">
        <v>341.81799999999998</v>
      </c>
      <c r="I154" s="174"/>
      <c r="J154" s="173">
        <f>ROUND(I154*H154,3)</f>
        <v>0</v>
      </c>
      <c r="K154" s="171" t="s">
        <v>122</v>
      </c>
      <c r="L154" s="175"/>
      <c r="M154" s="176" t="s">
        <v>22</v>
      </c>
      <c r="N154" s="177" t="s">
        <v>48</v>
      </c>
      <c r="P154" s="129">
        <f>O154*H154</f>
        <v>0</v>
      </c>
      <c r="Q154" s="129">
        <v>1</v>
      </c>
      <c r="R154" s="129">
        <f>Q154*H154</f>
        <v>341.81799999999998</v>
      </c>
      <c r="S154" s="129">
        <v>0</v>
      </c>
      <c r="T154" s="130">
        <f>S154*H154</f>
        <v>0</v>
      </c>
      <c r="AR154" s="131" t="s">
        <v>166</v>
      </c>
      <c r="AT154" s="131" t="s">
        <v>278</v>
      </c>
      <c r="AU154" s="131" t="s">
        <v>86</v>
      </c>
      <c r="AY154" s="17" t="s">
        <v>117</v>
      </c>
      <c r="BE154" s="132">
        <f>IF(N154="základní",J154,0)</f>
        <v>0</v>
      </c>
      <c r="BF154" s="132">
        <f>IF(N154="snížená",J154,0)</f>
        <v>0</v>
      </c>
      <c r="BG154" s="132">
        <f>IF(N154="zákl. přenesená",J154,0)</f>
        <v>0</v>
      </c>
      <c r="BH154" s="132">
        <f>IF(N154="sníž. přenesená",J154,0)</f>
        <v>0</v>
      </c>
      <c r="BI154" s="132">
        <f>IF(N154="nulová",J154,0)</f>
        <v>0</v>
      </c>
      <c r="BJ154" s="17" t="s">
        <v>23</v>
      </c>
      <c r="BK154" s="133">
        <f>ROUND(I154*H154,3)</f>
        <v>0</v>
      </c>
      <c r="BL154" s="17" t="s">
        <v>116</v>
      </c>
      <c r="BM154" s="131" t="s">
        <v>281</v>
      </c>
    </row>
    <row r="155" spans="2:65" s="11" customFormat="1" ht="11.25">
      <c r="B155" s="140"/>
      <c r="D155" s="138" t="s">
        <v>131</v>
      </c>
      <c r="E155" s="141" t="s">
        <v>22</v>
      </c>
      <c r="F155" s="142" t="s">
        <v>282</v>
      </c>
      <c r="H155" s="143">
        <v>170.90899999999999</v>
      </c>
      <c r="I155" s="144"/>
      <c r="L155" s="140"/>
      <c r="M155" s="145"/>
      <c r="T155" s="146"/>
      <c r="AT155" s="141" t="s">
        <v>131</v>
      </c>
      <c r="AU155" s="141" t="s">
        <v>86</v>
      </c>
      <c r="AV155" s="11" t="s">
        <v>86</v>
      </c>
      <c r="AW155" s="11" t="s">
        <v>38</v>
      </c>
      <c r="AX155" s="11" t="s">
        <v>77</v>
      </c>
      <c r="AY155" s="141" t="s">
        <v>117</v>
      </c>
    </row>
    <row r="156" spans="2:65" s="11" customFormat="1" ht="11.25">
      <c r="B156" s="140"/>
      <c r="D156" s="138" t="s">
        <v>131</v>
      </c>
      <c r="E156" s="141" t="s">
        <v>22</v>
      </c>
      <c r="F156" s="142" t="s">
        <v>283</v>
      </c>
      <c r="H156" s="143">
        <v>341.81799999999998</v>
      </c>
      <c r="I156" s="144"/>
      <c r="L156" s="140"/>
      <c r="M156" s="145"/>
      <c r="T156" s="146"/>
      <c r="AT156" s="141" t="s">
        <v>131</v>
      </c>
      <c r="AU156" s="141" t="s">
        <v>86</v>
      </c>
      <c r="AV156" s="11" t="s">
        <v>86</v>
      </c>
      <c r="AW156" s="11" t="s">
        <v>38</v>
      </c>
      <c r="AX156" s="11" t="s">
        <v>23</v>
      </c>
      <c r="AY156" s="141" t="s">
        <v>117</v>
      </c>
    </row>
    <row r="157" spans="2:65" s="1" customFormat="1" ht="24.2" customHeight="1">
      <c r="B157" s="32"/>
      <c r="C157" s="121" t="s">
        <v>284</v>
      </c>
      <c r="D157" s="121" t="s">
        <v>118</v>
      </c>
      <c r="E157" s="122" t="s">
        <v>285</v>
      </c>
      <c r="F157" s="123" t="s">
        <v>286</v>
      </c>
      <c r="G157" s="124" t="s">
        <v>200</v>
      </c>
      <c r="H157" s="125">
        <v>509.94</v>
      </c>
      <c r="I157" s="126"/>
      <c r="J157" s="125">
        <f>ROUND(I157*H157,3)</f>
        <v>0</v>
      </c>
      <c r="K157" s="123" t="s">
        <v>122</v>
      </c>
      <c r="L157" s="32"/>
      <c r="M157" s="127" t="s">
        <v>22</v>
      </c>
      <c r="N157" s="128" t="s">
        <v>48</v>
      </c>
      <c r="P157" s="129">
        <f>O157*H157</f>
        <v>0</v>
      </c>
      <c r="Q157" s="129">
        <v>0</v>
      </c>
      <c r="R157" s="129">
        <f>Q157*H157</f>
        <v>0</v>
      </c>
      <c r="S157" s="129">
        <v>0</v>
      </c>
      <c r="T157" s="130">
        <f>S157*H157</f>
        <v>0</v>
      </c>
      <c r="AR157" s="131" t="s">
        <v>116</v>
      </c>
      <c r="AT157" s="131" t="s">
        <v>118</v>
      </c>
      <c r="AU157" s="131" t="s">
        <v>86</v>
      </c>
      <c r="AY157" s="17" t="s">
        <v>117</v>
      </c>
      <c r="BE157" s="132">
        <f>IF(N157="základní",J157,0)</f>
        <v>0</v>
      </c>
      <c r="BF157" s="132">
        <f>IF(N157="snížená",J157,0)</f>
        <v>0</v>
      </c>
      <c r="BG157" s="132">
        <f>IF(N157="zákl. přenesená",J157,0)</f>
        <v>0</v>
      </c>
      <c r="BH157" s="132">
        <f>IF(N157="sníž. přenesená",J157,0)</f>
        <v>0</v>
      </c>
      <c r="BI157" s="132">
        <f>IF(N157="nulová",J157,0)</f>
        <v>0</v>
      </c>
      <c r="BJ157" s="17" t="s">
        <v>23</v>
      </c>
      <c r="BK157" s="133">
        <f>ROUND(I157*H157,3)</f>
        <v>0</v>
      </c>
      <c r="BL157" s="17" t="s">
        <v>116</v>
      </c>
      <c r="BM157" s="131" t="s">
        <v>287</v>
      </c>
    </row>
    <row r="158" spans="2:65" s="1" customFormat="1" ht="11.25">
      <c r="B158" s="32"/>
      <c r="D158" s="134" t="s">
        <v>125</v>
      </c>
      <c r="F158" s="135" t="s">
        <v>288</v>
      </c>
      <c r="I158" s="136"/>
      <c r="L158" s="32"/>
      <c r="M158" s="137"/>
      <c r="T158" s="53"/>
      <c r="AT158" s="17" t="s">
        <v>125</v>
      </c>
      <c r="AU158" s="17" t="s">
        <v>86</v>
      </c>
    </row>
    <row r="159" spans="2:65" s="1" customFormat="1" ht="107.25">
      <c r="B159" s="32"/>
      <c r="D159" s="138" t="s">
        <v>127</v>
      </c>
      <c r="F159" s="139" t="s">
        <v>289</v>
      </c>
      <c r="I159" s="136"/>
      <c r="L159" s="32"/>
      <c r="M159" s="137"/>
      <c r="T159" s="53"/>
      <c r="AT159" s="17" t="s">
        <v>127</v>
      </c>
      <c r="AU159" s="17" t="s">
        <v>86</v>
      </c>
    </row>
    <row r="160" spans="2:65" s="11" customFormat="1" ht="11.25">
      <c r="B160" s="140"/>
      <c r="D160" s="138" t="s">
        <v>131</v>
      </c>
      <c r="E160" s="141" t="s">
        <v>22</v>
      </c>
      <c r="F160" s="142" t="s">
        <v>290</v>
      </c>
      <c r="H160" s="143">
        <v>133.94</v>
      </c>
      <c r="I160" s="144"/>
      <c r="L160" s="140"/>
      <c r="M160" s="145"/>
      <c r="T160" s="146"/>
      <c r="AT160" s="141" t="s">
        <v>131</v>
      </c>
      <c r="AU160" s="141" t="s">
        <v>86</v>
      </c>
      <c r="AV160" s="11" t="s">
        <v>86</v>
      </c>
      <c r="AW160" s="11" t="s">
        <v>38</v>
      </c>
      <c r="AX160" s="11" t="s">
        <v>77</v>
      </c>
      <c r="AY160" s="141" t="s">
        <v>117</v>
      </c>
    </row>
    <row r="161" spans="2:65" s="11" customFormat="1" ht="11.25">
      <c r="B161" s="140"/>
      <c r="D161" s="138" t="s">
        <v>131</v>
      </c>
      <c r="E161" s="141" t="s">
        <v>22</v>
      </c>
      <c r="F161" s="142" t="s">
        <v>291</v>
      </c>
      <c r="H161" s="143">
        <v>376</v>
      </c>
      <c r="I161" s="144"/>
      <c r="L161" s="140"/>
      <c r="M161" s="145"/>
      <c r="T161" s="146"/>
      <c r="AT161" s="141" t="s">
        <v>131</v>
      </c>
      <c r="AU161" s="141" t="s">
        <v>86</v>
      </c>
      <c r="AV161" s="11" t="s">
        <v>86</v>
      </c>
      <c r="AW161" s="11" t="s">
        <v>38</v>
      </c>
      <c r="AX161" s="11" t="s">
        <v>77</v>
      </c>
      <c r="AY161" s="141" t="s">
        <v>117</v>
      </c>
    </row>
    <row r="162" spans="2:65" s="12" customFormat="1" ht="11.25">
      <c r="B162" s="147"/>
      <c r="D162" s="138" t="s">
        <v>131</v>
      </c>
      <c r="E162" s="148" t="s">
        <v>22</v>
      </c>
      <c r="F162" s="149" t="s">
        <v>133</v>
      </c>
      <c r="H162" s="150">
        <v>509.94</v>
      </c>
      <c r="I162" s="151"/>
      <c r="L162" s="147"/>
      <c r="M162" s="152"/>
      <c r="T162" s="153"/>
      <c r="AT162" s="148" t="s">
        <v>131</v>
      </c>
      <c r="AU162" s="148" t="s">
        <v>86</v>
      </c>
      <c r="AV162" s="12" t="s">
        <v>116</v>
      </c>
      <c r="AW162" s="12" t="s">
        <v>38</v>
      </c>
      <c r="AX162" s="12" t="s">
        <v>23</v>
      </c>
      <c r="AY162" s="148" t="s">
        <v>117</v>
      </c>
    </row>
    <row r="163" spans="2:65" s="1" customFormat="1" ht="16.5" customHeight="1">
      <c r="B163" s="32"/>
      <c r="C163" s="169" t="s">
        <v>8</v>
      </c>
      <c r="D163" s="169" t="s">
        <v>278</v>
      </c>
      <c r="E163" s="170" t="s">
        <v>292</v>
      </c>
      <c r="F163" s="171" t="s">
        <v>293</v>
      </c>
      <c r="G163" s="172" t="s">
        <v>294</v>
      </c>
      <c r="H163" s="173">
        <v>7.649</v>
      </c>
      <c r="I163" s="174"/>
      <c r="J163" s="173">
        <f>ROUND(I163*H163,3)</f>
        <v>0</v>
      </c>
      <c r="K163" s="171" t="s">
        <v>22</v>
      </c>
      <c r="L163" s="175"/>
      <c r="M163" s="176" t="s">
        <v>22</v>
      </c>
      <c r="N163" s="177" t="s">
        <v>48</v>
      </c>
      <c r="P163" s="129">
        <f>O163*H163</f>
        <v>0</v>
      </c>
      <c r="Q163" s="129">
        <v>1E-3</v>
      </c>
      <c r="R163" s="129">
        <f>Q163*H163</f>
        <v>7.6490000000000004E-3</v>
      </c>
      <c r="S163" s="129">
        <v>0</v>
      </c>
      <c r="T163" s="130">
        <f>S163*H163</f>
        <v>0</v>
      </c>
      <c r="AR163" s="131" t="s">
        <v>166</v>
      </c>
      <c r="AT163" s="131" t="s">
        <v>278</v>
      </c>
      <c r="AU163" s="131" t="s">
        <v>86</v>
      </c>
      <c r="AY163" s="17" t="s">
        <v>117</v>
      </c>
      <c r="BE163" s="132">
        <f>IF(N163="základní",J163,0)</f>
        <v>0</v>
      </c>
      <c r="BF163" s="132">
        <f>IF(N163="snížená",J163,0)</f>
        <v>0</v>
      </c>
      <c r="BG163" s="132">
        <f>IF(N163="zákl. přenesená",J163,0)</f>
        <v>0</v>
      </c>
      <c r="BH163" s="132">
        <f>IF(N163="sníž. přenesená",J163,0)</f>
        <v>0</v>
      </c>
      <c r="BI163" s="132">
        <f>IF(N163="nulová",J163,0)</f>
        <v>0</v>
      </c>
      <c r="BJ163" s="17" t="s">
        <v>23</v>
      </c>
      <c r="BK163" s="133">
        <f>ROUND(I163*H163,3)</f>
        <v>0</v>
      </c>
      <c r="BL163" s="17" t="s">
        <v>116</v>
      </c>
      <c r="BM163" s="131" t="s">
        <v>295</v>
      </c>
    </row>
    <row r="164" spans="2:65" s="11" customFormat="1" ht="11.25">
      <c r="B164" s="140"/>
      <c r="D164" s="138" t="s">
        <v>131</v>
      </c>
      <c r="E164" s="141" t="s">
        <v>22</v>
      </c>
      <c r="F164" s="142" t="s">
        <v>296</v>
      </c>
      <c r="H164" s="143">
        <v>7.649</v>
      </c>
      <c r="I164" s="144"/>
      <c r="L164" s="140"/>
      <c r="M164" s="145"/>
      <c r="T164" s="146"/>
      <c r="AT164" s="141" t="s">
        <v>131</v>
      </c>
      <c r="AU164" s="141" t="s">
        <v>86</v>
      </c>
      <c r="AV164" s="11" t="s">
        <v>86</v>
      </c>
      <c r="AW164" s="11" t="s">
        <v>38</v>
      </c>
      <c r="AX164" s="11" t="s">
        <v>77</v>
      </c>
      <c r="AY164" s="141" t="s">
        <v>117</v>
      </c>
    </row>
    <row r="165" spans="2:65" s="12" customFormat="1" ht="11.25">
      <c r="B165" s="147"/>
      <c r="D165" s="138" t="s">
        <v>131</v>
      </c>
      <c r="E165" s="148" t="s">
        <v>22</v>
      </c>
      <c r="F165" s="149" t="s">
        <v>133</v>
      </c>
      <c r="H165" s="150">
        <v>7.649</v>
      </c>
      <c r="I165" s="151"/>
      <c r="L165" s="147"/>
      <c r="M165" s="152"/>
      <c r="T165" s="153"/>
      <c r="AT165" s="148" t="s">
        <v>131</v>
      </c>
      <c r="AU165" s="148" t="s">
        <v>86</v>
      </c>
      <c r="AV165" s="12" t="s">
        <v>116</v>
      </c>
      <c r="AW165" s="12" t="s">
        <v>38</v>
      </c>
      <c r="AX165" s="12" t="s">
        <v>23</v>
      </c>
      <c r="AY165" s="148" t="s">
        <v>117</v>
      </c>
    </row>
    <row r="166" spans="2:65" s="1" customFormat="1" ht="21.75" customHeight="1">
      <c r="B166" s="32"/>
      <c r="C166" s="121" t="s">
        <v>297</v>
      </c>
      <c r="D166" s="121" t="s">
        <v>118</v>
      </c>
      <c r="E166" s="122" t="s">
        <v>298</v>
      </c>
      <c r="F166" s="123" t="s">
        <v>299</v>
      </c>
      <c r="G166" s="124" t="s">
        <v>200</v>
      </c>
      <c r="H166" s="125">
        <v>133.94</v>
      </c>
      <c r="I166" s="126"/>
      <c r="J166" s="125">
        <f>ROUND(I166*H166,3)</f>
        <v>0</v>
      </c>
      <c r="K166" s="123" t="s">
        <v>122</v>
      </c>
      <c r="L166" s="32"/>
      <c r="M166" s="127" t="s">
        <v>22</v>
      </c>
      <c r="N166" s="128" t="s">
        <v>48</v>
      </c>
      <c r="P166" s="129">
        <f>O166*H166</f>
        <v>0</v>
      </c>
      <c r="Q166" s="129">
        <v>0</v>
      </c>
      <c r="R166" s="129">
        <f>Q166*H166</f>
        <v>0</v>
      </c>
      <c r="S166" s="129">
        <v>0</v>
      </c>
      <c r="T166" s="130">
        <f>S166*H166</f>
        <v>0</v>
      </c>
      <c r="AR166" s="131" t="s">
        <v>116</v>
      </c>
      <c r="AT166" s="131" t="s">
        <v>118</v>
      </c>
      <c r="AU166" s="131" t="s">
        <v>86</v>
      </c>
      <c r="AY166" s="17" t="s">
        <v>117</v>
      </c>
      <c r="BE166" s="132">
        <f>IF(N166="základní",J166,0)</f>
        <v>0</v>
      </c>
      <c r="BF166" s="132">
        <f>IF(N166="snížená",J166,0)</f>
        <v>0</v>
      </c>
      <c r="BG166" s="132">
        <f>IF(N166="zákl. přenesená",J166,0)</f>
        <v>0</v>
      </c>
      <c r="BH166" s="132">
        <f>IF(N166="sníž. přenesená",J166,0)</f>
        <v>0</v>
      </c>
      <c r="BI166" s="132">
        <f>IF(N166="nulová",J166,0)</f>
        <v>0</v>
      </c>
      <c r="BJ166" s="17" t="s">
        <v>23</v>
      </c>
      <c r="BK166" s="133">
        <f>ROUND(I166*H166,3)</f>
        <v>0</v>
      </c>
      <c r="BL166" s="17" t="s">
        <v>116</v>
      </c>
      <c r="BM166" s="131" t="s">
        <v>300</v>
      </c>
    </row>
    <row r="167" spans="2:65" s="1" customFormat="1" ht="11.25">
      <c r="B167" s="32"/>
      <c r="D167" s="134" t="s">
        <v>125</v>
      </c>
      <c r="F167" s="135" t="s">
        <v>301</v>
      </c>
      <c r="I167" s="136"/>
      <c r="L167" s="32"/>
      <c r="M167" s="137"/>
      <c r="T167" s="53"/>
      <c r="AT167" s="17" t="s">
        <v>125</v>
      </c>
      <c r="AU167" s="17" t="s">
        <v>86</v>
      </c>
    </row>
    <row r="168" spans="2:65" s="1" customFormat="1" ht="87.75">
      <c r="B168" s="32"/>
      <c r="D168" s="138" t="s">
        <v>127</v>
      </c>
      <c r="F168" s="139" t="s">
        <v>302</v>
      </c>
      <c r="I168" s="136"/>
      <c r="L168" s="32"/>
      <c r="M168" s="137"/>
      <c r="T168" s="53"/>
      <c r="AT168" s="17" t="s">
        <v>127</v>
      </c>
      <c r="AU168" s="17" t="s">
        <v>86</v>
      </c>
    </row>
    <row r="169" spans="2:65" s="11" customFormat="1" ht="11.25">
      <c r="B169" s="140"/>
      <c r="D169" s="138" t="s">
        <v>131</v>
      </c>
      <c r="E169" s="141" t="s">
        <v>22</v>
      </c>
      <c r="F169" s="142" t="s">
        <v>290</v>
      </c>
      <c r="H169" s="143">
        <v>133.94</v>
      </c>
      <c r="I169" s="144"/>
      <c r="L169" s="140"/>
      <c r="M169" s="145"/>
      <c r="T169" s="146"/>
      <c r="AT169" s="141" t="s">
        <v>131</v>
      </c>
      <c r="AU169" s="141" t="s">
        <v>86</v>
      </c>
      <c r="AV169" s="11" t="s">
        <v>86</v>
      </c>
      <c r="AW169" s="11" t="s">
        <v>38</v>
      </c>
      <c r="AX169" s="11" t="s">
        <v>23</v>
      </c>
      <c r="AY169" s="141" t="s">
        <v>117</v>
      </c>
    </row>
    <row r="170" spans="2:65" s="1" customFormat="1" ht="24.2" customHeight="1">
      <c r="B170" s="32"/>
      <c r="C170" s="121" t="s">
        <v>303</v>
      </c>
      <c r="D170" s="121" t="s">
        <v>118</v>
      </c>
      <c r="E170" s="122" t="s">
        <v>304</v>
      </c>
      <c r="F170" s="123" t="s">
        <v>305</v>
      </c>
      <c r="G170" s="124" t="s">
        <v>200</v>
      </c>
      <c r="H170" s="125">
        <v>509.94</v>
      </c>
      <c r="I170" s="126"/>
      <c r="J170" s="125">
        <f>ROUND(I170*H170,3)</f>
        <v>0</v>
      </c>
      <c r="K170" s="123" t="s">
        <v>122</v>
      </c>
      <c r="L170" s="32"/>
      <c r="M170" s="127" t="s">
        <v>22</v>
      </c>
      <c r="N170" s="128" t="s">
        <v>48</v>
      </c>
      <c r="P170" s="129">
        <f>O170*H170</f>
        <v>0</v>
      </c>
      <c r="Q170" s="129">
        <v>0</v>
      </c>
      <c r="R170" s="129">
        <f>Q170*H170</f>
        <v>0</v>
      </c>
      <c r="S170" s="129">
        <v>0</v>
      </c>
      <c r="T170" s="130">
        <f>S170*H170</f>
        <v>0</v>
      </c>
      <c r="AR170" s="131" t="s">
        <v>116</v>
      </c>
      <c r="AT170" s="131" t="s">
        <v>118</v>
      </c>
      <c r="AU170" s="131" t="s">
        <v>86</v>
      </c>
      <c r="AY170" s="17" t="s">
        <v>117</v>
      </c>
      <c r="BE170" s="132">
        <f>IF(N170="základní",J170,0)</f>
        <v>0</v>
      </c>
      <c r="BF170" s="132">
        <f>IF(N170="snížená",J170,0)</f>
        <v>0</v>
      </c>
      <c r="BG170" s="132">
        <f>IF(N170="zákl. přenesená",J170,0)</f>
        <v>0</v>
      </c>
      <c r="BH170" s="132">
        <f>IF(N170="sníž. přenesená",J170,0)</f>
        <v>0</v>
      </c>
      <c r="BI170" s="132">
        <f>IF(N170="nulová",J170,0)</f>
        <v>0</v>
      </c>
      <c r="BJ170" s="17" t="s">
        <v>23</v>
      </c>
      <c r="BK170" s="133">
        <f>ROUND(I170*H170,3)</f>
        <v>0</v>
      </c>
      <c r="BL170" s="17" t="s">
        <v>116</v>
      </c>
      <c r="BM170" s="131" t="s">
        <v>306</v>
      </c>
    </row>
    <row r="171" spans="2:65" s="1" customFormat="1" ht="11.25">
      <c r="B171" s="32"/>
      <c r="D171" s="134" t="s">
        <v>125</v>
      </c>
      <c r="F171" s="135" t="s">
        <v>307</v>
      </c>
      <c r="I171" s="136"/>
      <c r="L171" s="32"/>
      <c r="M171" s="137"/>
      <c r="T171" s="53"/>
      <c r="AT171" s="17" t="s">
        <v>125</v>
      </c>
      <c r="AU171" s="17" t="s">
        <v>86</v>
      </c>
    </row>
    <row r="172" spans="2:65" s="1" customFormat="1" ht="48.75">
      <c r="B172" s="32"/>
      <c r="D172" s="138" t="s">
        <v>127</v>
      </c>
      <c r="F172" s="139" t="s">
        <v>308</v>
      </c>
      <c r="I172" s="136"/>
      <c r="L172" s="32"/>
      <c r="M172" s="137"/>
      <c r="T172" s="53"/>
      <c r="AT172" s="17" t="s">
        <v>127</v>
      </c>
      <c r="AU172" s="17" t="s">
        <v>86</v>
      </c>
    </row>
    <row r="173" spans="2:65" s="11" customFormat="1" ht="11.25">
      <c r="B173" s="140"/>
      <c r="D173" s="138" t="s">
        <v>131</v>
      </c>
      <c r="E173" s="141" t="s">
        <v>22</v>
      </c>
      <c r="F173" s="142" t="s">
        <v>290</v>
      </c>
      <c r="H173" s="143">
        <v>133.94</v>
      </c>
      <c r="I173" s="144"/>
      <c r="L173" s="140"/>
      <c r="M173" s="145"/>
      <c r="T173" s="146"/>
      <c r="AT173" s="141" t="s">
        <v>131</v>
      </c>
      <c r="AU173" s="141" t="s">
        <v>86</v>
      </c>
      <c r="AV173" s="11" t="s">
        <v>86</v>
      </c>
      <c r="AW173" s="11" t="s">
        <v>38</v>
      </c>
      <c r="AX173" s="11" t="s">
        <v>77</v>
      </c>
      <c r="AY173" s="141" t="s">
        <v>117</v>
      </c>
    </row>
    <row r="174" spans="2:65" s="11" customFormat="1" ht="11.25">
      <c r="B174" s="140"/>
      <c r="D174" s="138" t="s">
        <v>131</v>
      </c>
      <c r="E174" s="141" t="s">
        <v>22</v>
      </c>
      <c r="F174" s="142" t="s">
        <v>291</v>
      </c>
      <c r="H174" s="143">
        <v>376</v>
      </c>
      <c r="I174" s="144"/>
      <c r="L174" s="140"/>
      <c r="M174" s="145"/>
      <c r="T174" s="146"/>
      <c r="AT174" s="141" t="s">
        <v>131</v>
      </c>
      <c r="AU174" s="141" t="s">
        <v>86</v>
      </c>
      <c r="AV174" s="11" t="s">
        <v>86</v>
      </c>
      <c r="AW174" s="11" t="s">
        <v>38</v>
      </c>
      <c r="AX174" s="11" t="s">
        <v>77</v>
      </c>
      <c r="AY174" s="141" t="s">
        <v>117</v>
      </c>
    </row>
    <row r="175" spans="2:65" s="12" customFormat="1" ht="11.25">
      <c r="B175" s="147"/>
      <c r="D175" s="138" t="s">
        <v>131</v>
      </c>
      <c r="E175" s="148" t="s">
        <v>22</v>
      </c>
      <c r="F175" s="149" t="s">
        <v>133</v>
      </c>
      <c r="H175" s="150">
        <v>509.94</v>
      </c>
      <c r="I175" s="151"/>
      <c r="L175" s="147"/>
      <c r="M175" s="152"/>
      <c r="T175" s="153"/>
      <c r="AT175" s="148" t="s">
        <v>131</v>
      </c>
      <c r="AU175" s="148" t="s">
        <v>86</v>
      </c>
      <c r="AV175" s="12" t="s">
        <v>116</v>
      </c>
      <c r="AW175" s="12" t="s">
        <v>38</v>
      </c>
      <c r="AX175" s="12" t="s">
        <v>23</v>
      </c>
      <c r="AY175" s="148" t="s">
        <v>117</v>
      </c>
    </row>
    <row r="176" spans="2:65" s="1" customFormat="1" ht="16.5" customHeight="1">
      <c r="B176" s="32"/>
      <c r="C176" s="169" t="s">
        <v>309</v>
      </c>
      <c r="D176" s="169" t="s">
        <v>278</v>
      </c>
      <c r="E176" s="170" t="s">
        <v>310</v>
      </c>
      <c r="F176" s="171" t="s">
        <v>311</v>
      </c>
      <c r="G176" s="172" t="s">
        <v>258</v>
      </c>
      <c r="H176" s="173">
        <v>67.680000000000007</v>
      </c>
      <c r="I176" s="174"/>
      <c r="J176" s="173">
        <f>ROUND(I176*H176,3)</f>
        <v>0</v>
      </c>
      <c r="K176" s="171" t="s">
        <v>122</v>
      </c>
      <c r="L176" s="175"/>
      <c r="M176" s="176" t="s">
        <v>22</v>
      </c>
      <c r="N176" s="177" t="s">
        <v>48</v>
      </c>
      <c r="P176" s="129">
        <f>O176*H176</f>
        <v>0</v>
      </c>
      <c r="Q176" s="129">
        <v>1</v>
      </c>
      <c r="R176" s="129">
        <f>Q176*H176</f>
        <v>67.680000000000007</v>
      </c>
      <c r="S176" s="129">
        <v>0</v>
      </c>
      <c r="T176" s="130">
        <f>S176*H176</f>
        <v>0</v>
      </c>
      <c r="AR176" s="131" t="s">
        <v>166</v>
      </c>
      <c r="AT176" s="131" t="s">
        <v>278</v>
      </c>
      <c r="AU176" s="131" t="s">
        <v>86</v>
      </c>
      <c r="AY176" s="17" t="s">
        <v>117</v>
      </c>
      <c r="BE176" s="132">
        <f>IF(N176="základní",J176,0)</f>
        <v>0</v>
      </c>
      <c r="BF176" s="132">
        <f>IF(N176="snížená",J176,0)</f>
        <v>0</v>
      </c>
      <c r="BG176" s="132">
        <f>IF(N176="zákl. přenesená",J176,0)</f>
        <v>0</v>
      </c>
      <c r="BH176" s="132">
        <f>IF(N176="sníž. přenesená",J176,0)</f>
        <v>0</v>
      </c>
      <c r="BI176" s="132">
        <f>IF(N176="nulová",J176,0)</f>
        <v>0</v>
      </c>
      <c r="BJ176" s="17" t="s">
        <v>23</v>
      </c>
      <c r="BK176" s="133">
        <f>ROUND(I176*H176,3)</f>
        <v>0</v>
      </c>
      <c r="BL176" s="17" t="s">
        <v>116</v>
      </c>
      <c r="BM176" s="131" t="s">
        <v>312</v>
      </c>
    </row>
    <row r="177" spans="2:65" s="11" customFormat="1" ht="11.25">
      <c r="B177" s="140"/>
      <c r="D177" s="138" t="s">
        <v>131</v>
      </c>
      <c r="E177" s="141" t="s">
        <v>22</v>
      </c>
      <c r="F177" s="142" t="s">
        <v>313</v>
      </c>
      <c r="H177" s="143">
        <v>67.680000000000007</v>
      </c>
      <c r="I177" s="144"/>
      <c r="L177" s="140"/>
      <c r="M177" s="145"/>
      <c r="T177" s="146"/>
      <c r="AT177" s="141" t="s">
        <v>131</v>
      </c>
      <c r="AU177" s="141" t="s">
        <v>86</v>
      </c>
      <c r="AV177" s="11" t="s">
        <v>86</v>
      </c>
      <c r="AW177" s="11" t="s">
        <v>38</v>
      </c>
      <c r="AX177" s="11" t="s">
        <v>23</v>
      </c>
      <c r="AY177" s="141" t="s">
        <v>117</v>
      </c>
    </row>
    <row r="178" spans="2:65" s="1" customFormat="1" ht="16.5" customHeight="1">
      <c r="B178" s="32"/>
      <c r="C178" s="121" t="s">
        <v>314</v>
      </c>
      <c r="D178" s="121" t="s">
        <v>118</v>
      </c>
      <c r="E178" s="122" t="s">
        <v>315</v>
      </c>
      <c r="F178" s="123" t="s">
        <v>316</v>
      </c>
      <c r="G178" s="124" t="s">
        <v>200</v>
      </c>
      <c r="H178" s="125">
        <v>509.94</v>
      </c>
      <c r="I178" s="126"/>
      <c r="J178" s="125">
        <f>ROUND(I178*H178,3)</f>
        <v>0</v>
      </c>
      <c r="K178" s="123" t="s">
        <v>317</v>
      </c>
      <c r="L178" s="32"/>
      <c r="M178" s="127" t="s">
        <v>22</v>
      </c>
      <c r="N178" s="128" t="s">
        <v>48</v>
      </c>
      <c r="P178" s="129">
        <f>O178*H178</f>
        <v>0</v>
      </c>
      <c r="Q178" s="129">
        <v>0</v>
      </c>
      <c r="R178" s="129">
        <f>Q178*H178</f>
        <v>0</v>
      </c>
      <c r="S178" s="129">
        <v>0</v>
      </c>
      <c r="T178" s="130">
        <f>S178*H178</f>
        <v>0</v>
      </c>
      <c r="AR178" s="131" t="s">
        <v>116</v>
      </c>
      <c r="AT178" s="131" t="s">
        <v>118</v>
      </c>
      <c r="AU178" s="131" t="s">
        <v>86</v>
      </c>
      <c r="AY178" s="17" t="s">
        <v>117</v>
      </c>
      <c r="BE178" s="132">
        <f>IF(N178="základní",J178,0)</f>
        <v>0</v>
      </c>
      <c r="BF178" s="132">
        <f>IF(N178="snížená",J178,0)</f>
        <v>0</v>
      </c>
      <c r="BG178" s="132">
        <f>IF(N178="zákl. přenesená",J178,0)</f>
        <v>0</v>
      </c>
      <c r="BH178" s="132">
        <f>IF(N178="sníž. přenesená",J178,0)</f>
        <v>0</v>
      </c>
      <c r="BI178" s="132">
        <f>IF(N178="nulová",J178,0)</f>
        <v>0</v>
      </c>
      <c r="BJ178" s="17" t="s">
        <v>23</v>
      </c>
      <c r="BK178" s="133">
        <f>ROUND(I178*H178,3)</f>
        <v>0</v>
      </c>
      <c r="BL178" s="17" t="s">
        <v>116</v>
      </c>
      <c r="BM178" s="131" t="s">
        <v>318</v>
      </c>
    </row>
    <row r="179" spans="2:65" s="1" customFormat="1" ht="11.25">
      <c r="B179" s="32"/>
      <c r="D179" s="134" t="s">
        <v>125</v>
      </c>
      <c r="F179" s="135" t="s">
        <v>319</v>
      </c>
      <c r="I179" s="136"/>
      <c r="L179" s="32"/>
      <c r="M179" s="137"/>
      <c r="T179" s="53"/>
      <c r="AT179" s="17" t="s">
        <v>125</v>
      </c>
      <c r="AU179" s="17" t="s">
        <v>86</v>
      </c>
    </row>
    <row r="180" spans="2:65" s="1" customFormat="1" ht="87.75">
      <c r="B180" s="32"/>
      <c r="D180" s="138" t="s">
        <v>127</v>
      </c>
      <c r="F180" s="139" t="s">
        <v>320</v>
      </c>
      <c r="I180" s="136"/>
      <c r="L180" s="32"/>
      <c r="M180" s="137"/>
      <c r="T180" s="53"/>
      <c r="AT180" s="17" t="s">
        <v>127</v>
      </c>
      <c r="AU180" s="17" t="s">
        <v>86</v>
      </c>
    </row>
    <row r="181" spans="2:65" s="11" customFormat="1" ht="11.25">
      <c r="B181" s="140"/>
      <c r="D181" s="138" t="s">
        <v>131</v>
      </c>
      <c r="E181" s="141" t="s">
        <v>22</v>
      </c>
      <c r="F181" s="142" t="s">
        <v>290</v>
      </c>
      <c r="H181" s="143">
        <v>133.94</v>
      </c>
      <c r="I181" s="144"/>
      <c r="L181" s="140"/>
      <c r="M181" s="145"/>
      <c r="T181" s="146"/>
      <c r="AT181" s="141" t="s">
        <v>131</v>
      </c>
      <c r="AU181" s="141" t="s">
        <v>86</v>
      </c>
      <c r="AV181" s="11" t="s">
        <v>86</v>
      </c>
      <c r="AW181" s="11" t="s">
        <v>38</v>
      </c>
      <c r="AX181" s="11" t="s">
        <v>77</v>
      </c>
      <c r="AY181" s="141" t="s">
        <v>117</v>
      </c>
    </row>
    <row r="182" spans="2:65" s="11" customFormat="1" ht="11.25">
      <c r="B182" s="140"/>
      <c r="D182" s="138" t="s">
        <v>131</v>
      </c>
      <c r="E182" s="141" t="s">
        <v>22</v>
      </c>
      <c r="F182" s="142" t="s">
        <v>291</v>
      </c>
      <c r="H182" s="143">
        <v>376</v>
      </c>
      <c r="I182" s="144"/>
      <c r="L182" s="140"/>
      <c r="M182" s="145"/>
      <c r="T182" s="146"/>
      <c r="AT182" s="141" t="s">
        <v>131</v>
      </c>
      <c r="AU182" s="141" t="s">
        <v>86</v>
      </c>
      <c r="AV182" s="11" t="s">
        <v>86</v>
      </c>
      <c r="AW182" s="11" t="s">
        <v>38</v>
      </c>
      <c r="AX182" s="11" t="s">
        <v>77</v>
      </c>
      <c r="AY182" s="141" t="s">
        <v>117</v>
      </c>
    </row>
    <row r="183" spans="2:65" s="12" customFormat="1" ht="11.25">
      <c r="B183" s="147"/>
      <c r="D183" s="138" t="s">
        <v>131</v>
      </c>
      <c r="E183" s="148" t="s">
        <v>22</v>
      </c>
      <c r="F183" s="149" t="s">
        <v>133</v>
      </c>
      <c r="H183" s="150">
        <v>509.94</v>
      </c>
      <c r="I183" s="151"/>
      <c r="L183" s="147"/>
      <c r="M183" s="152"/>
      <c r="T183" s="153"/>
      <c r="AT183" s="148" t="s">
        <v>131</v>
      </c>
      <c r="AU183" s="148" t="s">
        <v>86</v>
      </c>
      <c r="AV183" s="12" t="s">
        <v>116</v>
      </c>
      <c r="AW183" s="12" t="s">
        <v>38</v>
      </c>
      <c r="AX183" s="12" t="s">
        <v>23</v>
      </c>
      <c r="AY183" s="148" t="s">
        <v>117</v>
      </c>
    </row>
    <row r="184" spans="2:65" s="1" customFormat="1" ht="16.5" customHeight="1">
      <c r="B184" s="32"/>
      <c r="C184" s="121" t="s">
        <v>321</v>
      </c>
      <c r="D184" s="121" t="s">
        <v>118</v>
      </c>
      <c r="E184" s="122" t="s">
        <v>322</v>
      </c>
      <c r="F184" s="123" t="s">
        <v>323</v>
      </c>
      <c r="G184" s="124" t="s">
        <v>200</v>
      </c>
      <c r="H184" s="125">
        <v>509.94</v>
      </c>
      <c r="I184" s="126"/>
      <c r="J184" s="125">
        <f>ROUND(I184*H184,3)</f>
        <v>0</v>
      </c>
      <c r="K184" s="123" t="s">
        <v>122</v>
      </c>
      <c r="L184" s="32"/>
      <c r="M184" s="127" t="s">
        <v>22</v>
      </c>
      <c r="N184" s="128" t="s">
        <v>48</v>
      </c>
      <c r="P184" s="129">
        <f>O184*H184</f>
        <v>0</v>
      </c>
      <c r="Q184" s="129">
        <v>0</v>
      </c>
      <c r="R184" s="129">
        <f>Q184*H184</f>
        <v>0</v>
      </c>
      <c r="S184" s="129">
        <v>0</v>
      </c>
      <c r="T184" s="130">
        <f>S184*H184</f>
        <v>0</v>
      </c>
      <c r="AR184" s="131" t="s">
        <v>116</v>
      </c>
      <c r="AT184" s="131" t="s">
        <v>118</v>
      </c>
      <c r="AU184" s="131" t="s">
        <v>86</v>
      </c>
      <c r="AY184" s="17" t="s">
        <v>117</v>
      </c>
      <c r="BE184" s="132">
        <f>IF(N184="základní",J184,0)</f>
        <v>0</v>
      </c>
      <c r="BF184" s="132">
        <f>IF(N184="snížená",J184,0)</f>
        <v>0</v>
      </c>
      <c r="BG184" s="132">
        <f>IF(N184="zákl. přenesená",J184,0)</f>
        <v>0</v>
      </c>
      <c r="BH184" s="132">
        <f>IF(N184="sníž. přenesená",J184,0)</f>
        <v>0</v>
      </c>
      <c r="BI184" s="132">
        <f>IF(N184="nulová",J184,0)</f>
        <v>0</v>
      </c>
      <c r="BJ184" s="17" t="s">
        <v>23</v>
      </c>
      <c r="BK184" s="133">
        <f>ROUND(I184*H184,3)</f>
        <v>0</v>
      </c>
      <c r="BL184" s="17" t="s">
        <v>116</v>
      </c>
      <c r="BM184" s="131" t="s">
        <v>324</v>
      </c>
    </row>
    <row r="185" spans="2:65" s="1" customFormat="1" ht="11.25">
      <c r="B185" s="32"/>
      <c r="D185" s="134" t="s">
        <v>125</v>
      </c>
      <c r="F185" s="135" t="s">
        <v>325</v>
      </c>
      <c r="I185" s="136"/>
      <c r="L185" s="32"/>
      <c r="M185" s="137"/>
      <c r="T185" s="53"/>
      <c r="AT185" s="17" t="s">
        <v>125</v>
      </c>
      <c r="AU185" s="17" t="s">
        <v>86</v>
      </c>
    </row>
    <row r="186" spans="2:65" s="1" customFormat="1" ht="107.25">
      <c r="B186" s="32"/>
      <c r="D186" s="138" t="s">
        <v>127</v>
      </c>
      <c r="F186" s="139" t="s">
        <v>326</v>
      </c>
      <c r="I186" s="136"/>
      <c r="L186" s="32"/>
      <c r="M186" s="137"/>
      <c r="T186" s="53"/>
      <c r="AT186" s="17" t="s">
        <v>127</v>
      </c>
      <c r="AU186" s="17" t="s">
        <v>86</v>
      </c>
    </row>
    <row r="187" spans="2:65" s="11" customFormat="1" ht="11.25">
      <c r="B187" s="140"/>
      <c r="D187" s="138" t="s">
        <v>131</v>
      </c>
      <c r="E187" s="141" t="s">
        <v>22</v>
      </c>
      <c r="F187" s="142" t="s">
        <v>290</v>
      </c>
      <c r="H187" s="143">
        <v>133.94</v>
      </c>
      <c r="I187" s="144"/>
      <c r="L187" s="140"/>
      <c r="M187" s="145"/>
      <c r="T187" s="146"/>
      <c r="AT187" s="141" t="s">
        <v>131</v>
      </c>
      <c r="AU187" s="141" t="s">
        <v>86</v>
      </c>
      <c r="AV187" s="11" t="s">
        <v>86</v>
      </c>
      <c r="AW187" s="11" t="s">
        <v>38</v>
      </c>
      <c r="AX187" s="11" t="s">
        <v>77</v>
      </c>
      <c r="AY187" s="141" t="s">
        <v>117</v>
      </c>
    </row>
    <row r="188" spans="2:65" s="11" customFormat="1" ht="11.25">
      <c r="B188" s="140"/>
      <c r="D188" s="138" t="s">
        <v>131</v>
      </c>
      <c r="E188" s="141" t="s">
        <v>22</v>
      </c>
      <c r="F188" s="142" t="s">
        <v>291</v>
      </c>
      <c r="H188" s="143">
        <v>376</v>
      </c>
      <c r="I188" s="144"/>
      <c r="L188" s="140"/>
      <c r="M188" s="145"/>
      <c r="T188" s="146"/>
      <c r="AT188" s="141" t="s">
        <v>131</v>
      </c>
      <c r="AU188" s="141" t="s">
        <v>86</v>
      </c>
      <c r="AV188" s="11" t="s">
        <v>86</v>
      </c>
      <c r="AW188" s="11" t="s">
        <v>38</v>
      </c>
      <c r="AX188" s="11" t="s">
        <v>77</v>
      </c>
      <c r="AY188" s="141" t="s">
        <v>117</v>
      </c>
    </row>
    <row r="189" spans="2:65" s="12" customFormat="1" ht="11.25">
      <c r="B189" s="147"/>
      <c r="D189" s="138" t="s">
        <v>131</v>
      </c>
      <c r="E189" s="148" t="s">
        <v>22</v>
      </c>
      <c r="F189" s="149" t="s">
        <v>133</v>
      </c>
      <c r="H189" s="150">
        <v>509.94</v>
      </c>
      <c r="I189" s="151"/>
      <c r="L189" s="147"/>
      <c r="M189" s="152"/>
      <c r="T189" s="153"/>
      <c r="AT189" s="148" t="s">
        <v>131</v>
      </c>
      <c r="AU189" s="148" t="s">
        <v>86</v>
      </c>
      <c r="AV189" s="12" t="s">
        <v>116</v>
      </c>
      <c r="AW189" s="12" t="s">
        <v>38</v>
      </c>
      <c r="AX189" s="12" t="s">
        <v>23</v>
      </c>
      <c r="AY189" s="148" t="s">
        <v>117</v>
      </c>
    </row>
    <row r="190" spans="2:65" s="1" customFormat="1" ht="16.5" customHeight="1">
      <c r="B190" s="32"/>
      <c r="C190" s="121" t="s">
        <v>7</v>
      </c>
      <c r="D190" s="121" t="s">
        <v>118</v>
      </c>
      <c r="E190" s="122" t="s">
        <v>327</v>
      </c>
      <c r="F190" s="123" t="s">
        <v>328</v>
      </c>
      <c r="G190" s="124" t="s">
        <v>215</v>
      </c>
      <c r="H190" s="125">
        <v>20.398</v>
      </c>
      <c r="I190" s="126"/>
      <c r="J190" s="125">
        <f>ROUND(I190*H190,3)</f>
        <v>0</v>
      </c>
      <c r="K190" s="123" t="s">
        <v>122</v>
      </c>
      <c r="L190" s="32"/>
      <c r="M190" s="127" t="s">
        <v>22</v>
      </c>
      <c r="N190" s="128" t="s">
        <v>48</v>
      </c>
      <c r="P190" s="129">
        <f>O190*H190</f>
        <v>0</v>
      </c>
      <c r="Q190" s="129">
        <v>0</v>
      </c>
      <c r="R190" s="129">
        <f>Q190*H190</f>
        <v>0</v>
      </c>
      <c r="S190" s="129">
        <v>0</v>
      </c>
      <c r="T190" s="130">
        <f>S190*H190</f>
        <v>0</v>
      </c>
      <c r="AR190" s="131" t="s">
        <v>116</v>
      </c>
      <c r="AT190" s="131" t="s">
        <v>118</v>
      </c>
      <c r="AU190" s="131" t="s">
        <v>86</v>
      </c>
      <c r="AY190" s="17" t="s">
        <v>117</v>
      </c>
      <c r="BE190" s="132">
        <f>IF(N190="základní",J190,0)</f>
        <v>0</v>
      </c>
      <c r="BF190" s="132">
        <f>IF(N190="snížená",J190,0)</f>
        <v>0</v>
      </c>
      <c r="BG190" s="132">
        <f>IF(N190="zákl. přenesená",J190,0)</f>
        <v>0</v>
      </c>
      <c r="BH190" s="132">
        <f>IF(N190="sníž. přenesená",J190,0)</f>
        <v>0</v>
      </c>
      <c r="BI190" s="132">
        <f>IF(N190="nulová",J190,0)</f>
        <v>0</v>
      </c>
      <c r="BJ190" s="17" t="s">
        <v>23</v>
      </c>
      <c r="BK190" s="133">
        <f>ROUND(I190*H190,3)</f>
        <v>0</v>
      </c>
      <c r="BL190" s="17" t="s">
        <v>116</v>
      </c>
      <c r="BM190" s="131" t="s">
        <v>329</v>
      </c>
    </row>
    <row r="191" spans="2:65" s="1" customFormat="1" ht="11.25">
      <c r="B191" s="32"/>
      <c r="D191" s="134" t="s">
        <v>125</v>
      </c>
      <c r="F191" s="135" t="s">
        <v>330</v>
      </c>
      <c r="I191" s="136"/>
      <c r="L191" s="32"/>
      <c r="M191" s="137"/>
      <c r="T191" s="53"/>
      <c r="AT191" s="17" t="s">
        <v>125</v>
      </c>
      <c r="AU191" s="17" t="s">
        <v>86</v>
      </c>
    </row>
    <row r="192" spans="2:65" s="11" customFormat="1" ht="11.25">
      <c r="B192" s="140"/>
      <c r="D192" s="138" t="s">
        <v>131</v>
      </c>
      <c r="E192" s="141" t="s">
        <v>22</v>
      </c>
      <c r="F192" s="142" t="s">
        <v>331</v>
      </c>
      <c r="H192" s="143">
        <v>20.398</v>
      </c>
      <c r="I192" s="144"/>
      <c r="L192" s="140"/>
      <c r="M192" s="145"/>
      <c r="T192" s="146"/>
      <c r="AT192" s="141" t="s">
        <v>131</v>
      </c>
      <c r="AU192" s="141" t="s">
        <v>86</v>
      </c>
      <c r="AV192" s="11" t="s">
        <v>86</v>
      </c>
      <c r="AW192" s="11" t="s">
        <v>38</v>
      </c>
      <c r="AX192" s="11" t="s">
        <v>77</v>
      </c>
      <c r="AY192" s="141" t="s">
        <v>117</v>
      </c>
    </row>
    <row r="193" spans="2:65" s="12" customFormat="1" ht="11.25">
      <c r="B193" s="147"/>
      <c r="D193" s="138" t="s">
        <v>131</v>
      </c>
      <c r="E193" s="148" t="s">
        <v>22</v>
      </c>
      <c r="F193" s="149" t="s">
        <v>133</v>
      </c>
      <c r="H193" s="150">
        <v>20.398</v>
      </c>
      <c r="I193" s="151"/>
      <c r="L193" s="147"/>
      <c r="M193" s="152"/>
      <c r="T193" s="153"/>
      <c r="AT193" s="148" t="s">
        <v>131</v>
      </c>
      <c r="AU193" s="148" t="s">
        <v>86</v>
      </c>
      <c r="AV193" s="12" t="s">
        <v>116</v>
      </c>
      <c r="AW193" s="12" t="s">
        <v>38</v>
      </c>
      <c r="AX193" s="12" t="s">
        <v>23</v>
      </c>
      <c r="AY193" s="148" t="s">
        <v>117</v>
      </c>
    </row>
    <row r="194" spans="2:65" s="1" customFormat="1" ht="16.5" customHeight="1">
      <c r="B194" s="32"/>
      <c r="C194" s="121" t="s">
        <v>332</v>
      </c>
      <c r="D194" s="121" t="s">
        <v>118</v>
      </c>
      <c r="E194" s="122" t="s">
        <v>333</v>
      </c>
      <c r="F194" s="123" t="s">
        <v>334</v>
      </c>
      <c r="G194" s="124" t="s">
        <v>215</v>
      </c>
      <c r="H194" s="125">
        <v>20.398</v>
      </c>
      <c r="I194" s="126"/>
      <c r="J194" s="125">
        <f>ROUND(I194*H194,3)</f>
        <v>0</v>
      </c>
      <c r="K194" s="123" t="s">
        <v>122</v>
      </c>
      <c r="L194" s="32"/>
      <c r="M194" s="127" t="s">
        <v>22</v>
      </c>
      <c r="N194" s="128" t="s">
        <v>48</v>
      </c>
      <c r="P194" s="129">
        <f>O194*H194</f>
        <v>0</v>
      </c>
      <c r="Q194" s="129">
        <v>0</v>
      </c>
      <c r="R194" s="129">
        <f>Q194*H194</f>
        <v>0</v>
      </c>
      <c r="S194" s="129">
        <v>0</v>
      </c>
      <c r="T194" s="130">
        <f>S194*H194</f>
        <v>0</v>
      </c>
      <c r="AR194" s="131" t="s">
        <v>116</v>
      </c>
      <c r="AT194" s="131" t="s">
        <v>118</v>
      </c>
      <c r="AU194" s="131" t="s">
        <v>86</v>
      </c>
      <c r="AY194" s="17" t="s">
        <v>117</v>
      </c>
      <c r="BE194" s="132">
        <f>IF(N194="základní",J194,0)</f>
        <v>0</v>
      </c>
      <c r="BF194" s="132">
        <f>IF(N194="snížená",J194,0)</f>
        <v>0</v>
      </c>
      <c r="BG194" s="132">
        <f>IF(N194="zákl. přenesená",J194,0)</f>
        <v>0</v>
      </c>
      <c r="BH194" s="132">
        <f>IF(N194="sníž. přenesená",J194,0)</f>
        <v>0</v>
      </c>
      <c r="BI194" s="132">
        <f>IF(N194="nulová",J194,0)</f>
        <v>0</v>
      </c>
      <c r="BJ194" s="17" t="s">
        <v>23</v>
      </c>
      <c r="BK194" s="133">
        <f>ROUND(I194*H194,3)</f>
        <v>0</v>
      </c>
      <c r="BL194" s="17" t="s">
        <v>116</v>
      </c>
      <c r="BM194" s="131" t="s">
        <v>335</v>
      </c>
    </row>
    <row r="195" spans="2:65" s="1" customFormat="1" ht="11.25">
      <c r="B195" s="32"/>
      <c r="D195" s="134" t="s">
        <v>125</v>
      </c>
      <c r="F195" s="135" t="s">
        <v>336</v>
      </c>
      <c r="I195" s="136"/>
      <c r="L195" s="32"/>
      <c r="M195" s="137"/>
      <c r="T195" s="53"/>
      <c r="AT195" s="17" t="s">
        <v>125</v>
      </c>
      <c r="AU195" s="17" t="s">
        <v>86</v>
      </c>
    </row>
    <row r="196" spans="2:65" s="1" customFormat="1" ht="48.75">
      <c r="B196" s="32"/>
      <c r="D196" s="138" t="s">
        <v>127</v>
      </c>
      <c r="F196" s="139" t="s">
        <v>337</v>
      </c>
      <c r="I196" s="136"/>
      <c r="L196" s="32"/>
      <c r="M196" s="137"/>
      <c r="T196" s="53"/>
      <c r="AT196" s="17" t="s">
        <v>127</v>
      </c>
      <c r="AU196" s="17" t="s">
        <v>86</v>
      </c>
    </row>
    <row r="197" spans="2:65" s="11" customFormat="1" ht="11.25">
      <c r="B197" s="140"/>
      <c r="D197" s="138" t="s">
        <v>131</v>
      </c>
      <c r="E197" s="141" t="s">
        <v>22</v>
      </c>
      <c r="F197" s="142" t="s">
        <v>338</v>
      </c>
      <c r="H197" s="143">
        <v>20.398</v>
      </c>
      <c r="I197" s="144"/>
      <c r="L197" s="140"/>
      <c r="M197" s="145"/>
      <c r="T197" s="146"/>
      <c r="AT197" s="141" t="s">
        <v>131</v>
      </c>
      <c r="AU197" s="141" t="s">
        <v>86</v>
      </c>
      <c r="AV197" s="11" t="s">
        <v>86</v>
      </c>
      <c r="AW197" s="11" t="s">
        <v>38</v>
      </c>
      <c r="AX197" s="11" t="s">
        <v>23</v>
      </c>
      <c r="AY197" s="141" t="s">
        <v>117</v>
      </c>
    </row>
    <row r="198" spans="2:65" s="1" customFormat="1" ht="16.5" customHeight="1">
      <c r="B198" s="32"/>
      <c r="C198" s="121" t="s">
        <v>339</v>
      </c>
      <c r="D198" s="121" t="s">
        <v>118</v>
      </c>
      <c r="E198" s="122" t="s">
        <v>340</v>
      </c>
      <c r="F198" s="123" t="s">
        <v>341</v>
      </c>
      <c r="G198" s="124" t="s">
        <v>215</v>
      </c>
      <c r="H198" s="125">
        <v>183.58199999999999</v>
      </c>
      <c r="I198" s="126"/>
      <c r="J198" s="125">
        <f>ROUND(I198*H198,3)</f>
        <v>0</v>
      </c>
      <c r="K198" s="123" t="s">
        <v>122</v>
      </c>
      <c r="L198" s="32"/>
      <c r="M198" s="127" t="s">
        <v>22</v>
      </c>
      <c r="N198" s="128" t="s">
        <v>48</v>
      </c>
      <c r="P198" s="129">
        <f>O198*H198</f>
        <v>0</v>
      </c>
      <c r="Q198" s="129">
        <v>0</v>
      </c>
      <c r="R198" s="129">
        <f>Q198*H198</f>
        <v>0</v>
      </c>
      <c r="S198" s="129">
        <v>0</v>
      </c>
      <c r="T198" s="130">
        <f>S198*H198</f>
        <v>0</v>
      </c>
      <c r="AR198" s="131" t="s">
        <v>116</v>
      </c>
      <c r="AT198" s="131" t="s">
        <v>118</v>
      </c>
      <c r="AU198" s="131" t="s">
        <v>86</v>
      </c>
      <c r="AY198" s="17" t="s">
        <v>117</v>
      </c>
      <c r="BE198" s="132">
        <f>IF(N198="základní",J198,0)</f>
        <v>0</v>
      </c>
      <c r="BF198" s="132">
        <f>IF(N198="snížená",J198,0)</f>
        <v>0</v>
      </c>
      <c r="BG198" s="132">
        <f>IF(N198="zákl. přenesená",J198,0)</f>
        <v>0</v>
      </c>
      <c r="BH198" s="132">
        <f>IF(N198="sníž. přenesená",J198,0)</f>
        <v>0</v>
      </c>
      <c r="BI198" s="132">
        <f>IF(N198="nulová",J198,0)</f>
        <v>0</v>
      </c>
      <c r="BJ198" s="17" t="s">
        <v>23</v>
      </c>
      <c r="BK198" s="133">
        <f>ROUND(I198*H198,3)</f>
        <v>0</v>
      </c>
      <c r="BL198" s="17" t="s">
        <v>116</v>
      </c>
      <c r="BM198" s="131" t="s">
        <v>342</v>
      </c>
    </row>
    <row r="199" spans="2:65" s="1" customFormat="1" ht="11.25">
      <c r="B199" s="32"/>
      <c r="D199" s="134" t="s">
        <v>125</v>
      </c>
      <c r="F199" s="135" t="s">
        <v>343</v>
      </c>
      <c r="I199" s="136"/>
      <c r="L199" s="32"/>
      <c r="M199" s="137"/>
      <c r="T199" s="53"/>
      <c r="AT199" s="17" t="s">
        <v>125</v>
      </c>
      <c r="AU199" s="17" t="s">
        <v>86</v>
      </c>
    </row>
    <row r="200" spans="2:65" s="1" customFormat="1" ht="48.75">
      <c r="B200" s="32"/>
      <c r="D200" s="138" t="s">
        <v>127</v>
      </c>
      <c r="F200" s="139" t="s">
        <v>337</v>
      </c>
      <c r="I200" s="136"/>
      <c r="L200" s="32"/>
      <c r="M200" s="137"/>
      <c r="T200" s="53"/>
      <c r="AT200" s="17" t="s">
        <v>127</v>
      </c>
      <c r="AU200" s="17" t="s">
        <v>86</v>
      </c>
    </row>
    <row r="201" spans="2:65" s="11" customFormat="1" ht="11.25">
      <c r="B201" s="140"/>
      <c r="D201" s="138" t="s">
        <v>131</v>
      </c>
      <c r="E201" s="141" t="s">
        <v>22</v>
      </c>
      <c r="F201" s="142" t="s">
        <v>344</v>
      </c>
      <c r="H201" s="143">
        <v>183.58199999999999</v>
      </c>
      <c r="I201" s="144"/>
      <c r="L201" s="140"/>
      <c r="M201" s="145"/>
      <c r="T201" s="146"/>
      <c r="AT201" s="141" t="s">
        <v>131</v>
      </c>
      <c r="AU201" s="141" t="s">
        <v>86</v>
      </c>
      <c r="AV201" s="11" t="s">
        <v>86</v>
      </c>
      <c r="AW201" s="11" t="s">
        <v>38</v>
      </c>
      <c r="AX201" s="11" t="s">
        <v>23</v>
      </c>
      <c r="AY201" s="141" t="s">
        <v>117</v>
      </c>
    </row>
    <row r="202" spans="2:65" s="10" customFormat="1" ht="22.9" customHeight="1">
      <c r="B202" s="111"/>
      <c r="D202" s="112" t="s">
        <v>76</v>
      </c>
      <c r="E202" s="161" t="s">
        <v>86</v>
      </c>
      <c r="F202" s="161" t="s">
        <v>345</v>
      </c>
      <c r="I202" s="114"/>
      <c r="J202" s="162">
        <f>BK202</f>
        <v>0</v>
      </c>
      <c r="L202" s="111"/>
      <c r="M202" s="116"/>
      <c r="P202" s="117">
        <f>SUM(P203:P210)</f>
        <v>0</v>
      </c>
      <c r="R202" s="117">
        <f>SUM(R203:R210)</f>
        <v>19.592077</v>
      </c>
      <c r="T202" s="118">
        <f>SUM(T203:T210)</f>
        <v>0</v>
      </c>
      <c r="AR202" s="112" t="s">
        <v>23</v>
      </c>
      <c r="AT202" s="119" t="s">
        <v>76</v>
      </c>
      <c r="AU202" s="119" t="s">
        <v>23</v>
      </c>
      <c r="AY202" s="112" t="s">
        <v>117</v>
      </c>
      <c r="BK202" s="120">
        <f>SUM(BK203:BK210)</f>
        <v>0</v>
      </c>
    </row>
    <row r="203" spans="2:65" s="1" customFormat="1" ht="33" customHeight="1">
      <c r="B203" s="32"/>
      <c r="C203" s="121" t="s">
        <v>346</v>
      </c>
      <c r="D203" s="121" t="s">
        <v>118</v>
      </c>
      <c r="E203" s="122" t="s">
        <v>347</v>
      </c>
      <c r="F203" s="123" t="s">
        <v>348</v>
      </c>
      <c r="G203" s="124" t="s">
        <v>349</v>
      </c>
      <c r="H203" s="125">
        <v>93.3</v>
      </c>
      <c r="I203" s="126"/>
      <c r="J203" s="125">
        <f>ROUND(I203*H203,3)</f>
        <v>0</v>
      </c>
      <c r="K203" s="123" t="s">
        <v>122</v>
      </c>
      <c r="L203" s="32"/>
      <c r="M203" s="127" t="s">
        <v>22</v>
      </c>
      <c r="N203" s="128" t="s">
        <v>48</v>
      </c>
      <c r="P203" s="129">
        <f>O203*H203</f>
        <v>0</v>
      </c>
      <c r="Q203" s="129">
        <v>0.20469000000000001</v>
      </c>
      <c r="R203" s="129">
        <f>Q203*H203</f>
        <v>19.097577000000001</v>
      </c>
      <c r="S203" s="129">
        <v>0</v>
      </c>
      <c r="T203" s="130">
        <f>S203*H203</f>
        <v>0</v>
      </c>
      <c r="AR203" s="131" t="s">
        <v>116</v>
      </c>
      <c r="AT203" s="131" t="s">
        <v>118</v>
      </c>
      <c r="AU203" s="131" t="s">
        <v>86</v>
      </c>
      <c r="AY203" s="17" t="s">
        <v>117</v>
      </c>
      <c r="BE203" s="132">
        <f>IF(N203="základní",J203,0)</f>
        <v>0</v>
      </c>
      <c r="BF203" s="132">
        <f>IF(N203="snížená",J203,0)</f>
        <v>0</v>
      </c>
      <c r="BG203" s="132">
        <f>IF(N203="zákl. přenesená",J203,0)</f>
        <v>0</v>
      </c>
      <c r="BH203" s="132">
        <f>IF(N203="sníž. přenesená",J203,0)</f>
        <v>0</v>
      </c>
      <c r="BI203" s="132">
        <f>IF(N203="nulová",J203,0)</f>
        <v>0</v>
      </c>
      <c r="BJ203" s="17" t="s">
        <v>23</v>
      </c>
      <c r="BK203" s="133">
        <f>ROUND(I203*H203,3)</f>
        <v>0</v>
      </c>
      <c r="BL203" s="17" t="s">
        <v>116</v>
      </c>
      <c r="BM203" s="131" t="s">
        <v>350</v>
      </c>
    </row>
    <row r="204" spans="2:65" s="1" customFormat="1" ht="11.25">
      <c r="B204" s="32"/>
      <c r="D204" s="134" t="s">
        <v>125</v>
      </c>
      <c r="F204" s="135" t="s">
        <v>351</v>
      </c>
      <c r="I204" s="136"/>
      <c r="L204" s="32"/>
      <c r="M204" s="137"/>
      <c r="T204" s="53"/>
      <c r="AT204" s="17" t="s">
        <v>125</v>
      </c>
      <c r="AU204" s="17" t="s">
        <v>86</v>
      </c>
    </row>
    <row r="205" spans="2:65" s="1" customFormat="1" ht="97.5">
      <c r="B205" s="32"/>
      <c r="D205" s="138" t="s">
        <v>127</v>
      </c>
      <c r="F205" s="139" t="s">
        <v>352</v>
      </c>
      <c r="I205" s="136"/>
      <c r="L205" s="32"/>
      <c r="M205" s="137"/>
      <c r="T205" s="53"/>
      <c r="AT205" s="17" t="s">
        <v>127</v>
      </c>
      <c r="AU205" s="17" t="s">
        <v>86</v>
      </c>
    </row>
    <row r="206" spans="2:65" s="11" customFormat="1" ht="11.25">
      <c r="B206" s="140"/>
      <c r="D206" s="138" t="s">
        <v>131</v>
      </c>
      <c r="E206" s="141" t="s">
        <v>22</v>
      </c>
      <c r="F206" s="142" t="s">
        <v>353</v>
      </c>
      <c r="H206" s="143">
        <v>93.3</v>
      </c>
      <c r="I206" s="144"/>
      <c r="L206" s="140"/>
      <c r="M206" s="145"/>
      <c r="T206" s="146"/>
      <c r="AT206" s="141" t="s">
        <v>131</v>
      </c>
      <c r="AU206" s="141" t="s">
        <v>86</v>
      </c>
      <c r="AV206" s="11" t="s">
        <v>86</v>
      </c>
      <c r="AW206" s="11" t="s">
        <v>38</v>
      </c>
      <c r="AX206" s="11" t="s">
        <v>23</v>
      </c>
      <c r="AY206" s="141" t="s">
        <v>117</v>
      </c>
    </row>
    <row r="207" spans="2:65" s="1" customFormat="1" ht="24.2" customHeight="1">
      <c r="B207" s="32"/>
      <c r="C207" s="121" t="s">
        <v>354</v>
      </c>
      <c r="D207" s="121" t="s">
        <v>118</v>
      </c>
      <c r="E207" s="122" t="s">
        <v>355</v>
      </c>
      <c r="F207" s="123" t="s">
        <v>356</v>
      </c>
      <c r="G207" s="124" t="s">
        <v>200</v>
      </c>
      <c r="H207" s="125">
        <v>2.15</v>
      </c>
      <c r="I207" s="126"/>
      <c r="J207" s="125">
        <f>ROUND(I207*H207,3)</f>
        <v>0</v>
      </c>
      <c r="K207" s="123" t="s">
        <v>122</v>
      </c>
      <c r="L207" s="32"/>
      <c r="M207" s="127" t="s">
        <v>22</v>
      </c>
      <c r="N207" s="128" t="s">
        <v>48</v>
      </c>
      <c r="P207" s="129">
        <f>O207*H207</f>
        <v>0</v>
      </c>
      <c r="Q207" s="129">
        <v>0.23</v>
      </c>
      <c r="R207" s="129">
        <f>Q207*H207</f>
        <v>0.4945</v>
      </c>
      <c r="S207" s="129">
        <v>0</v>
      </c>
      <c r="T207" s="130">
        <f>S207*H207</f>
        <v>0</v>
      </c>
      <c r="AR207" s="131" t="s">
        <v>116</v>
      </c>
      <c r="AT207" s="131" t="s">
        <v>118</v>
      </c>
      <c r="AU207" s="131" t="s">
        <v>86</v>
      </c>
      <c r="AY207" s="17" t="s">
        <v>117</v>
      </c>
      <c r="BE207" s="132">
        <f>IF(N207="základní",J207,0)</f>
        <v>0</v>
      </c>
      <c r="BF207" s="132">
        <f>IF(N207="snížená",J207,0)</f>
        <v>0</v>
      </c>
      <c r="BG207" s="132">
        <f>IF(N207="zákl. přenesená",J207,0)</f>
        <v>0</v>
      </c>
      <c r="BH207" s="132">
        <f>IF(N207="sníž. přenesená",J207,0)</f>
        <v>0</v>
      </c>
      <c r="BI207" s="132">
        <f>IF(N207="nulová",J207,0)</f>
        <v>0</v>
      </c>
      <c r="BJ207" s="17" t="s">
        <v>23</v>
      </c>
      <c r="BK207" s="133">
        <f>ROUND(I207*H207,3)</f>
        <v>0</v>
      </c>
      <c r="BL207" s="17" t="s">
        <v>116</v>
      </c>
      <c r="BM207" s="131" t="s">
        <v>357</v>
      </c>
    </row>
    <row r="208" spans="2:65" s="1" customFormat="1" ht="11.25">
      <c r="B208" s="32"/>
      <c r="D208" s="134" t="s">
        <v>125</v>
      </c>
      <c r="F208" s="135" t="s">
        <v>358</v>
      </c>
      <c r="I208" s="136"/>
      <c r="L208" s="32"/>
      <c r="M208" s="137"/>
      <c r="T208" s="53"/>
      <c r="AT208" s="17" t="s">
        <v>125</v>
      </c>
      <c r="AU208" s="17" t="s">
        <v>86</v>
      </c>
    </row>
    <row r="209" spans="2:65" s="11" customFormat="1" ht="11.25">
      <c r="B209" s="140"/>
      <c r="D209" s="138" t="s">
        <v>131</v>
      </c>
      <c r="E209" s="141" t="s">
        <v>22</v>
      </c>
      <c r="F209" s="142" t="s">
        <v>359</v>
      </c>
      <c r="H209" s="143">
        <v>2.15</v>
      </c>
      <c r="I209" s="144"/>
      <c r="L209" s="140"/>
      <c r="M209" s="145"/>
      <c r="T209" s="146"/>
      <c r="AT209" s="141" t="s">
        <v>131</v>
      </c>
      <c r="AU209" s="141" t="s">
        <v>86</v>
      </c>
      <c r="AV209" s="11" t="s">
        <v>86</v>
      </c>
      <c r="AW209" s="11" t="s">
        <v>38</v>
      </c>
      <c r="AX209" s="11" t="s">
        <v>77</v>
      </c>
      <c r="AY209" s="141" t="s">
        <v>117</v>
      </c>
    </row>
    <row r="210" spans="2:65" s="12" customFormat="1" ht="11.25">
      <c r="B210" s="147"/>
      <c r="D210" s="138" t="s">
        <v>131</v>
      </c>
      <c r="E210" s="148" t="s">
        <v>22</v>
      </c>
      <c r="F210" s="149" t="s">
        <v>133</v>
      </c>
      <c r="H210" s="150">
        <v>2.15</v>
      </c>
      <c r="I210" s="151"/>
      <c r="L210" s="147"/>
      <c r="M210" s="152"/>
      <c r="T210" s="153"/>
      <c r="AT210" s="148" t="s">
        <v>131</v>
      </c>
      <c r="AU210" s="148" t="s">
        <v>86</v>
      </c>
      <c r="AV210" s="12" t="s">
        <v>116</v>
      </c>
      <c r="AW210" s="12" t="s">
        <v>38</v>
      </c>
      <c r="AX210" s="12" t="s">
        <v>23</v>
      </c>
      <c r="AY210" s="148" t="s">
        <v>117</v>
      </c>
    </row>
    <row r="211" spans="2:65" s="10" customFormat="1" ht="22.9" customHeight="1">
      <c r="B211" s="111"/>
      <c r="D211" s="112" t="s">
        <v>76</v>
      </c>
      <c r="E211" s="161" t="s">
        <v>116</v>
      </c>
      <c r="F211" s="161" t="s">
        <v>360</v>
      </c>
      <c r="I211" s="114"/>
      <c r="J211" s="162">
        <f>BK211</f>
        <v>0</v>
      </c>
      <c r="L211" s="111"/>
      <c r="M211" s="116"/>
      <c r="P211" s="117">
        <f>SUM(P212:P215)</f>
        <v>0</v>
      </c>
      <c r="R211" s="117">
        <f>SUM(R212:R215)</f>
        <v>42.51963576</v>
      </c>
      <c r="T211" s="118">
        <f>SUM(T212:T215)</f>
        <v>0</v>
      </c>
      <c r="AR211" s="112" t="s">
        <v>23</v>
      </c>
      <c r="AT211" s="119" t="s">
        <v>76</v>
      </c>
      <c r="AU211" s="119" t="s">
        <v>23</v>
      </c>
      <c r="AY211" s="112" t="s">
        <v>117</v>
      </c>
      <c r="BK211" s="120">
        <f>SUM(BK212:BK215)</f>
        <v>0</v>
      </c>
    </row>
    <row r="212" spans="2:65" s="1" customFormat="1" ht="21.75" customHeight="1">
      <c r="B212" s="32"/>
      <c r="C212" s="121" t="s">
        <v>361</v>
      </c>
      <c r="D212" s="121" t="s">
        <v>118</v>
      </c>
      <c r="E212" s="122" t="s">
        <v>362</v>
      </c>
      <c r="F212" s="123" t="s">
        <v>363</v>
      </c>
      <c r="G212" s="124" t="s">
        <v>215</v>
      </c>
      <c r="H212" s="125">
        <v>22.488</v>
      </c>
      <c r="I212" s="126"/>
      <c r="J212" s="125">
        <f>ROUND(I212*H212,3)</f>
        <v>0</v>
      </c>
      <c r="K212" s="123" t="s">
        <v>122</v>
      </c>
      <c r="L212" s="32"/>
      <c r="M212" s="127" t="s">
        <v>22</v>
      </c>
      <c r="N212" s="128" t="s">
        <v>48</v>
      </c>
      <c r="P212" s="129">
        <f>O212*H212</f>
        <v>0</v>
      </c>
      <c r="Q212" s="129">
        <v>1.8907700000000001</v>
      </c>
      <c r="R212" s="129">
        <f>Q212*H212</f>
        <v>42.51963576</v>
      </c>
      <c r="S212" s="129">
        <v>0</v>
      </c>
      <c r="T212" s="130">
        <f>S212*H212</f>
        <v>0</v>
      </c>
      <c r="AR212" s="131" t="s">
        <v>116</v>
      </c>
      <c r="AT212" s="131" t="s">
        <v>118</v>
      </c>
      <c r="AU212" s="131" t="s">
        <v>86</v>
      </c>
      <c r="AY212" s="17" t="s">
        <v>117</v>
      </c>
      <c r="BE212" s="132">
        <f>IF(N212="základní",J212,0)</f>
        <v>0</v>
      </c>
      <c r="BF212" s="132">
        <f>IF(N212="snížená",J212,0)</f>
        <v>0</v>
      </c>
      <c r="BG212" s="132">
        <f>IF(N212="zákl. přenesená",J212,0)</f>
        <v>0</v>
      </c>
      <c r="BH212" s="132">
        <f>IF(N212="sníž. přenesená",J212,0)</f>
        <v>0</v>
      </c>
      <c r="BI212" s="132">
        <f>IF(N212="nulová",J212,0)</f>
        <v>0</v>
      </c>
      <c r="BJ212" s="17" t="s">
        <v>23</v>
      </c>
      <c r="BK212" s="133">
        <f>ROUND(I212*H212,3)</f>
        <v>0</v>
      </c>
      <c r="BL212" s="17" t="s">
        <v>116</v>
      </c>
      <c r="BM212" s="131" t="s">
        <v>364</v>
      </c>
    </row>
    <row r="213" spans="2:65" s="1" customFormat="1" ht="11.25">
      <c r="B213" s="32"/>
      <c r="D213" s="134" t="s">
        <v>125</v>
      </c>
      <c r="F213" s="135" t="s">
        <v>365</v>
      </c>
      <c r="I213" s="136"/>
      <c r="L213" s="32"/>
      <c r="M213" s="137"/>
      <c r="T213" s="53"/>
      <c r="AT213" s="17" t="s">
        <v>125</v>
      </c>
      <c r="AU213" s="17" t="s">
        <v>86</v>
      </c>
    </row>
    <row r="214" spans="2:65" s="1" customFormat="1" ht="39">
      <c r="B214" s="32"/>
      <c r="D214" s="138" t="s">
        <v>127</v>
      </c>
      <c r="F214" s="139" t="s">
        <v>366</v>
      </c>
      <c r="I214" s="136"/>
      <c r="L214" s="32"/>
      <c r="M214" s="137"/>
      <c r="T214" s="53"/>
      <c r="AT214" s="17" t="s">
        <v>127</v>
      </c>
      <c r="AU214" s="17" t="s">
        <v>86</v>
      </c>
    </row>
    <row r="215" spans="2:65" s="11" customFormat="1" ht="11.25">
      <c r="B215" s="140"/>
      <c r="D215" s="138" t="s">
        <v>131</v>
      </c>
      <c r="E215" s="141" t="s">
        <v>22</v>
      </c>
      <c r="F215" s="142" t="s">
        <v>367</v>
      </c>
      <c r="H215" s="143">
        <v>22.488</v>
      </c>
      <c r="I215" s="144"/>
      <c r="L215" s="140"/>
      <c r="M215" s="145"/>
      <c r="T215" s="146"/>
      <c r="AT215" s="141" t="s">
        <v>131</v>
      </c>
      <c r="AU215" s="141" t="s">
        <v>86</v>
      </c>
      <c r="AV215" s="11" t="s">
        <v>86</v>
      </c>
      <c r="AW215" s="11" t="s">
        <v>38</v>
      </c>
      <c r="AX215" s="11" t="s">
        <v>23</v>
      </c>
      <c r="AY215" s="141" t="s">
        <v>117</v>
      </c>
    </row>
    <row r="216" spans="2:65" s="10" customFormat="1" ht="22.9" customHeight="1">
      <c r="B216" s="111"/>
      <c r="D216" s="112" t="s">
        <v>76</v>
      </c>
      <c r="E216" s="161" t="s">
        <v>166</v>
      </c>
      <c r="F216" s="161" t="s">
        <v>368</v>
      </c>
      <c r="I216" s="114"/>
      <c r="J216" s="162">
        <f>BK216</f>
        <v>0</v>
      </c>
      <c r="L216" s="111"/>
      <c r="M216" s="116"/>
      <c r="P216" s="117">
        <f>SUM(P217:P254)</f>
        <v>0</v>
      </c>
      <c r="R216" s="117">
        <f>SUM(R217:R254)</f>
        <v>41.455974000000005</v>
      </c>
      <c r="T216" s="118">
        <f>SUM(T217:T254)</f>
        <v>0</v>
      </c>
      <c r="AR216" s="112" t="s">
        <v>23</v>
      </c>
      <c r="AT216" s="119" t="s">
        <v>76</v>
      </c>
      <c r="AU216" s="119" t="s">
        <v>23</v>
      </c>
      <c r="AY216" s="112" t="s">
        <v>117</v>
      </c>
      <c r="BK216" s="120">
        <f>SUM(BK217:BK254)</f>
        <v>0</v>
      </c>
    </row>
    <row r="217" spans="2:65" s="1" customFormat="1" ht="16.5" customHeight="1">
      <c r="B217" s="32"/>
      <c r="C217" s="121" t="s">
        <v>369</v>
      </c>
      <c r="D217" s="121" t="s">
        <v>118</v>
      </c>
      <c r="E217" s="122" t="s">
        <v>370</v>
      </c>
      <c r="F217" s="123" t="s">
        <v>371</v>
      </c>
      <c r="G217" s="124" t="s">
        <v>349</v>
      </c>
      <c r="H217" s="125">
        <v>93.7</v>
      </c>
      <c r="I217" s="126"/>
      <c r="J217" s="125">
        <f>ROUND(I217*H217,3)</f>
        <v>0</v>
      </c>
      <c r="K217" s="123" t="s">
        <v>122</v>
      </c>
      <c r="L217" s="32"/>
      <c r="M217" s="127" t="s">
        <v>22</v>
      </c>
      <c r="N217" s="128" t="s">
        <v>48</v>
      </c>
      <c r="P217" s="129">
        <f>O217*H217</f>
        <v>0</v>
      </c>
      <c r="Q217" s="129">
        <v>0</v>
      </c>
      <c r="R217" s="129">
        <f>Q217*H217</f>
        <v>0</v>
      </c>
      <c r="S217" s="129">
        <v>0</v>
      </c>
      <c r="T217" s="130">
        <f>S217*H217</f>
        <v>0</v>
      </c>
      <c r="AR217" s="131" t="s">
        <v>116</v>
      </c>
      <c r="AT217" s="131" t="s">
        <v>118</v>
      </c>
      <c r="AU217" s="131" t="s">
        <v>86</v>
      </c>
      <c r="AY217" s="17" t="s">
        <v>117</v>
      </c>
      <c r="BE217" s="132">
        <f>IF(N217="základní",J217,0)</f>
        <v>0</v>
      </c>
      <c r="BF217" s="132">
        <f>IF(N217="snížená",J217,0)</f>
        <v>0</v>
      </c>
      <c r="BG217" s="132">
        <f>IF(N217="zákl. přenesená",J217,0)</f>
        <v>0</v>
      </c>
      <c r="BH217" s="132">
        <f>IF(N217="sníž. přenesená",J217,0)</f>
        <v>0</v>
      </c>
      <c r="BI217" s="132">
        <f>IF(N217="nulová",J217,0)</f>
        <v>0</v>
      </c>
      <c r="BJ217" s="17" t="s">
        <v>23</v>
      </c>
      <c r="BK217" s="133">
        <f>ROUND(I217*H217,3)</f>
        <v>0</v>
      </c>
      <c r="BL217" s="17" t="s">
        <v>116</v>
      </c>
      <c r="BM217" s="131" t="s">
        <v>372</v>
      </c>
    </row>
    <row r="218" spans="2:65" s="1" customFormat="1" ht="11.25">
      <c r="B218" s="32"/>
      <c r="D218" s="134" t="s">
        <v>125</v>
      </c>
      <c r="F218" s="135" t="s">
        <v>373</v>
      </c>
      <c r="I218" s="136"/>
      <c r="L218" s="32"/>
      <c r="M218" s="137"/>
      <c r="T218" s="53"/>
      <c r="AT218" s="17" t="s">
        <v>125</v>
      </c>
      <c r="AU218" s="17" t="s">
        <v>86</v>
      </c>
    </row>
    <row r="219" spans="2:65" s="1" customFormat="1" ht="29.25">
      <c r="B219" s="32"/>
      <c r="D219" s="138" t="s">
        <v>127</v>
      </c>
      <c r="F219" s="139" t="s">
        <v>374</v>
      </c>
      <c r="I219" s="136"/>
      <c r="L219" s="32"/>
      <c r="M219" s="137"/>
      <c r="T219" s="53"/>
      <c r="AT219" s="17" t="s">
        <v>127</v>
      </c>
      <c r="AU219" s="17" t="s">
        <v>86</v>
      </c>
    </row>
    <row r="220" spans="2:65" s="11" customFormat="1" ht="11.25">
      <c r="B220" s="140"/>
      <c r="D220" s="138" t="s">
        <v>131</v>
      </c>
      <c r="E220" s="141" t="s">
        <v>22</v>
      </c>
      <c r="F220" s="142" t="s">
        <v>375</v>
      </c>
      <c r="H220" s="143">
        <v>93.7</v>
      </c>
      <c r="I220" s="144"/>
      <c r="L220" s="140"/>
      <c r="M220" s="145"/>
      <c r="T220" s="146"/>
      <c r="AT220" s="141" t="s">
        <v>131</v>
      </c>
      <c r="AU220" s="141" t="s">
        <v>86</v>
      </c>
      <c r="AV220" s="11" t="s">
        <v>86</v>
      </c>
      <c r="AW220" s="11" t="s">
        <v>38</v>
      </c>
      <c r="AX220" s="11" t="s">
        <v>23</v>
      </c>
      <c r="AY220" s="141" t="s">
        <v>117</v>
      </c>
    </row>
    <row r="221" spans="2:65" s="1" customFormat="1" ht="24.2" customHeight="1">
      <c r="B221" s="32"/>
      <c r="C221" s="121" t="s">
        <v>376</v>
      </c>
      <c r="D221" s="121" t="s">
        <v>118</v>
      </c>
      <c r="E221" s="122" t="s">
        <v>377</v>
      </c>
      <c r="F221" s="123" t="s">
        <v>378</v>
      </c>
      <c r="G221" s="124" t="s">
        <v>349</v>
      </c>
      <c r="H221" s="125">
        <v>7.3</v>
      </c>
      <c r="I221" s="126"/>
      <c r="J221" s="125">
        <f>ROUND(I221*H221,3)</f>
        <v>0</v>
      </c>
      <c r="K221" s="123" t="s">
        <v>122</v>
      </c>
      <c r="L221" s="32"/>
      <c r="M221" s="127" t="s">
        <v>22</v>
      </c>
      <c r="N221" s="128" t="s">
        <v>48</v>
      </c>
      <c r="P221" s="129">
        <f>O221*H221</f>
        <v>0</v>
      </c>
      <c r="Q221" s="129">
        <v>1.7000000000000001E-4</v>
      </c>
      <c r="R221" s="129">
        <f>Q221*H221</f>
        <v>1.2410000000000001E-3</v>
      </c>
      <c r="S221" s="129">
        <v>0</v>
      </c>
      <c r="T221" s="130">
        <f>S221*H221</f>
        <v>0</v>
      </c>
      <c r="AR221" s="131" t="s">
        <v>116</v>
      </c>
      <c r="AT221" s="131" t="s">
        <v>118</v>
      </c>
      <c r="AU221" s="131" t="s">
        <v>86</v>
      </c>
      <c r="AY221" s="17" t="s">
        <v>117</v>
      </c>
      <c r="BE221" s="132">
        <f>IF(N221="základní",J221,0)</f>
        <v>0</v>
      </c>
      <c r="BF221" s="132">
        <f>IF(N221="snížená",J221,0)</f>
        <v>0</v>
      </c>
      <c r="BG221" s="132">
        <f>IF(N221="zákl. přenesená",J221,0)</f>
        <v>0</v>
      </c>
      <c r="BH221" s="132">
        <f>IF(N221="sníž. přenesená",J221,0)</f>
        <v>0</v>
      </c>
      <c r="BI221" s="132">
        <f>IF(N221="nulová",J221,0)</f>
        <v>0</v>
      </c>
      <c r="BJ221" s="17" t="s">
        <v>23</v>
      </c>
      <c r="BK221" s="133">
        <f>ROUND(I221*H221,3)</f>
        <v>0</v>
      </c>
      <c r="BL221" s="17" t="s">
        <v>116</v>
      </c>
      <c r="BM221" s="131" t="s">
        <v>379</v>
      </c>
    </row>
    <row r="222" spans="2:65" s="1" customFormat="1" ht="11.25">
      <c r="B222" s="32"/>
      <c r="D222" s="134" t="s">
        <v>125</v>
      </c>
      <c r="F222" s="135" t="s">
        <v>380</v>
      </c>
      <c r="I222" s="136"/>
      <c r="L222" s="32"/>
      <c r="M222" s="137"/>
      <c r="T222" s="53"/>
      <c r="AT222" s="17" t="s">
        <v>125</v>
      </c>
      <c r="AU222" s="17" t="s">
        <v>86</v>
      </c>
    </row>
    <row r="223" spans="2:65" s="11" customFormat="1" ht="11.25">
      <c r="B223" s="140"/>
      <c r="D223" s="138" t="s">
        <v>131</v>
      </c>
      <c r="E223" s="141" t="s">
        <v>22</v>
      </c>
      <c r="F223" s="142" t="s">
        <v>381</v>
      </c>
      <c r="H223" s="143">
        <v>7.3</v>
      </c>
      <c r="I223" s="144"/>
      <c r="L223" s="140"/>
      <c r="M223" s="145"/>
      <c r="T223" s="146"/>
      <c r="AT223" s="141" t="s">
        <v>131</v>
      </c>
      <c r="AU223" s="141" t="s">
        <v>86</v>
      </c>
      <c r="AV223" s="11" t="s">
        <v>86</v>
      </c>
      <c r="AW223" s="11" t="s">
        <v>38</v>
      </c>
      <c r="AX223" s="11" t="s">
        <v>23</v>
      </c>
      <c r="AY223" s="141" t="s">
        <v>117</v>
      </c>
    </row>
    <row r="224" spans="2:65" s="1" customFormat="1" ht="16.5" customHeight="1">
      <c r="B224" s="32"/>
      <c r="C224" s="169" t="s">
        <v>382</v>
      </c>
      <c r="D224" s="169" t="s">
        <v>278</v>
      </c>
      <c r="E224" s="170" t="s">
        <v>383</v>
      </c>
      <c r="F224" s="171" t="s">
        <v>384</v>
      </c>
      <c r="G224" s="172" t="s">
        <v>349</v>
      </c>
      <c r="H224" s="173">
        <v>8.11</v>
      </c>
      <c r="I224" s="174"/>
      <c r="J224" s="173">
        <f>ROUND(I224*H224,3)</f>
        <v>0</v>
      </c>
      <c r="K224" s="171" t="s">
        <v>122</v>
      </c>
      <c r="L224" s="175"/>
      <c r="M224" s="176" t="s">
        <v>22</v>
      </c>
      <c r="N224" s="177" t="s">
        <v>48</v>
      </c>
      <c r="P224" s="129">
        <f>O224*H224</f>
        <v>0</v>
      </c>
      <c r="Q224" s="129">
        <v>0.21440000000000001</v>
      </c>
      <c r="R224" s="129">
        <f>Q224*H224</f>
        <v>1.7387839999999999</v>
      </c>
      <c r="S224" s="129">
        <v>0</v>
      </c>
      <c r="T224" s="130">
        <f>S224*H224</f>
        <v>0</v>
      </c>
      <c r="AR224" s="131" t="s">
        <v>166</v>
      </c>
      <c r="AT224" s="131" t="s">
        <v>278</v>
      </c>
      <c r="AU224" s="131" t="s">
        <v>86</v>
      </c>
      <c r="AY224" s="17" t="s">
        <v>117</v>
      </c>
      <c r="BE224" s="132">
        <f>IF(N224="základní",J224,0)</f>
        <v>0</v>
      </c>
      <c r="BF224" s="132">
        <f>IF(N224="snížená",J224,0)</f>
        <v>0</v>
      </c>
      <c r="BG224" s="132">
        <f>IF(N224="zákl. přenesená",J224,0)</f>
        <v>0</v>
      </c>
      <c r="BH224" s="132">
        <f>IF(N224="sníž. přenesená",J224,0)</f>
        <v>0</v>
      </c>
      <c r="BI224" s="132">
        <f>IF(N224="nulová",J224,0)</f>
        <v>0</v>
      </c>
      <c r="BJ224" s="17" t="s">
        <v>23</v>
      </c>
      <c r="BK224" s="133">
        <f>ROUND(I224*H224,3)</f>
        <v>0</v>
      </c>
      <c r="BL224" s="17" t="s">
        <v>116</v>
      </c>
      <c r="BM224" s="131" t="s">
        <v>385</v>
      </c>
    </row>
    <row r="225" spans="2:65" s="11" customFormat="1" ht="11.25">
      <c r="B225" s="140"/>
      <c r="D225" s="138" t="s">
        <v>131</v>
      </c>
      <c r="E225" s="141" t="s">
        <v>22</v>
      </c>
      <c r="F225" s="142" t="s">
        <v>386</v>
      </c>
      <c r="H225" s="143">
        <v>8.0299999999999994</v>
      </c>
      <c r="I225" s="144"/>
      <c r="L225" s="140"/>
      <c r="M225" s="145"/>
      <c r="T225" s="146"/>
      <c r="AT225" s="141" t="s">
        <v>131</v>
      </c>
      <c r="AU225" s="141" t="s">
        <v>86</v>
      </c>
      <c r="AV225" s="11" t="s">
        <v>86</v>
      </c>
      <c r="AW225" s="11" t="s">
        <v>38</v>
      </c>
      <c r="AX225" s="11" t="s">
        <v>77</v>
      </c>
      <c r="AY225" s="141" t="s">
        <v>117</v>
      </c>
    </row>
    <row r="226" spans="2:65" s="11" customFormat="1" ht="11.25">
      <c r="B226" s="140"/>
      <c r="D226" s="138" t="s">
        <v>131</v>
      </c>
      <c r="E226" s="141" t="s">
        <v>22</v>
      </c>
      <c r="F226" s="142" t="s">
        <v>387</v>
      </c>
      <c r="H226" s="143">
        <v>8.11</v>
      </c>
      <c r="I226" s="144"/>
      <c r="L226" s="140"/>
      <c r="M226" s="145"/>
      <c r="T226" s="146"/>
      <c r="AT226" s="141" t="s">
        <v>131</v>
      </c>
      <c r="AU226" s="141" t="s">
        <v>86</v>
      </c>
      <c r="AV226" s="11" t="s">
        <v>86</v>
      </c>
      <c r="AW226" s="11" t="s">
        <v>38</v>
      </c>
      <c r="AX226" s="11" t="s">
        <v>23</v>
      </c>
      <c r="AY226" s="141" t="s">
        <v>117</v>
      </c>
    </row>
    <row r="227" spans="2:65" s="1" customFormat="1" ht="16.5" customHeight="1">
      <c r="B227" s="32"/>
      <c r="C227" s="121" t="s">
        <v>388</v>
      </c>
      <c r="D227" s="121" t="s">
        <v>118</v>
      </c>
      <c r="E227" s="122" t="s">
        <v>389</v>
      </c>
      <c r="F227" s="123" t="s">
        <v>390</v>
      </c>
      <c r="G227" s="124" t="s">
        <v>391</v>
      </c>
      <c r="H227" s="125">
        <v>1</v>
      </c>
      <c r="I227" s="126"/>
      <c r="J227" s="125">
        <f>ROUND(I227*H227,3)</f>
        <v>0</v>
      </c>
      <c r="K227" s="123" t="s">
        <v>22</v>
      </c>
      <c r="L227" s="32"/>
      <c r="M227" s="127" t="s">
        <v>22</v>
      </c>
      <c r="N227" s="128" t="s">
        <v>48</v>
      </c>
      <c r="P227" s="129">
        <f>O227*H227</f>
        <v>0</v>
      </c>
      <c r="Q227" s="129">
        <v>1.4E-3</v>
      </c>
      <c r="R227" s="129">
        <f>Q227*H227</f>
        <v>1.4E-3</v>
      </c>
      <c r="S227" s="129">
        <v>0</v>
      </c>
      <c r="T227" s="130">
        <f>S227*H227</f>
        <v>0</v>
      </c>
      <c r="AR227" s="131" t="s">
        <v>116</v>
      </c>
      <c r="AT227" s="131" t="s">
        <v>118</v>
      </c>
      <c r="AU227" s="131" t="s">
        <v>86</v>
      </c>
      <c r="AY227" s="17" t="s">
        <v>117</v>
      </c>
      <c r="BE227" s="132">
        <f>IF(N227="základní",J227,0)</f>
        <v>0</v>
      </c>
      <c r="BF227" s="132">
        <f>IF(N227="snížená",J227,0)</f>
        <v>0</v>
      </c>
      <c r="BG227" s="132">
        <f>IF(N227="zákl. přenesená",J227,0)</f>
        <v>0</v>
      </c>
      <c r="BH227" s="132">
        <f>IF(N227="sníž. přenesená",J227,0)</f>
        <v>0</v>
      </c>
      <c r="BI227" s="132">
        <f>IF(N227="nulová",J227,0)</f>
        <v>0</v>
      </c>
      <c r="BJ227" s="17" t="s">
        <v>23</v>
      </c>
      <c r="BK227" s="133">
        <f>ROUND(I227*H227,3)</f>
        <v>0</v>
      </c>
      <c r="BL227" s="17" t="s">
        <v>116</v>
      </c>
      <c r="BM227" s="131" t="s">
        <v>392</v>
      </c>
    </row>
    <row r="228" spans="2:65" s="11" customFormat="1" ht="11.25">
      <c r="B228" s="140"/>
      <c r="D228" s="138" t="s">
        <v>131</v>
      </c>
      <c r="E228" s="141" t="s">
        <v>22</v>
      </c>
      <c r="F228" s="142" t="s">
        <v>393</v>
      </c>
      <c r="H228" s="143">
        <v>1</v>
      </c>
      <c r="I228" s="144"/>
      <c r="L228" s="140"/>
      <c r="M228" s="145"/>
      <c r="T228" s="146"/>
      <c r="AT228" s="141" t="s">
        <v>131</v>
      </c>
      <c r="AU228" s="141" t="s">
        <v>86</v>
      </c>
      <c r="AV228" s="11" t="s">
        <v>86</v>
      </c>
      <c r="AW228" s="11" t="s">
        <v>38</v>
      </c>
      <c r="AX228" s="11" t="s">
        <v>23</v>
      </c>
      <c r="AY228" s="141" t="s">
        <v>117</v>
      </c>
    </row>
    <row r="229" spans="2:65" s="1" customFormat="1" ht="21.75" customHeight="1">
      <c r="B229" s="32"/>
      <c r="C229" s="121" t="s">
        <v>394</v>
      </c>
      <c r="D229" s="121" t="s">
        <v>118</v>
      </c>
      <c r="E229" s="122" t="s">
        <v>395</v>
      </c>
      <c r="F229" s="123" t="s">
        <v>396</v>
      </c>
      <c r="G229" s="124" t="s">
        <v>349</v>
      </c>
      <c r="H229" s="125">
        <v>86.4</v>
      </c>
      <c r="I229" s="126"/>
      <c r="J229" s="125">
        <f>ROUND(I229*H229,3)</f>
        <v>0</v>
      </c>
      <c r="K229" s="123" t="s">
        <v>22</v>
      </c>
      <c r="L229" s="32"/>
      <c r="M229" s="127" t="s">
        <v>22</v>
      </c>
      <c r="N229" s="128" t="s">
        <v>48</v>
      </c>
      <c r="P229" s="129">
        <f>O229*H229</f>
        <v>0</v>
      </c>
      <c r="Q229" s="129">
        <v>0</v>
      </c>
      <c r="R229" s="129">
        <f>Q229*H229</f>
        <v>0</v>
      </c>
      <c r="S229" s="129">
        <v>0</v>
      </c>
      <c r="T229" s="130">
        <f>S229*H229</f>
        <v>0</v>
      </c>
      <c r="AR229" s="131" t="s">
        <v>116</v>
      </c>
      <c r="AT229" s="131" t="s">
        <v>118</v>
      </c>
      <c r="AU229" s="131" t="s">
        <v>86</v>
      </c>
      <c r="AY229" s="17" t="s">
        <v>117</v>
      </c>
      <c r="BE229" s="132">
        <f>IF(N229="základní",J229,0)</f>
        <v>0</v>
      </c>
      <c r="BF229" s="132">
        <f>IF(N229="snížená",J229,0)</f>
        <v>0</v>
      </c>
      <c r="BG229" s="132">
        <f>IF(N229="zákl. přenesená",J229,0)</f>
        <v>0</v>
      </c>
      <c r="BH229" s="132">
        <f>IF(N229="sníž. přenesená",J229,0)</f>
        <v>0</v>
      </c>
      <c r="BI229" s="132">
        <f>IF(N229="nulová",J229,0)</f>
        <v>0</v>
      </c>
      <c r="BJ229" s="17" t="s">
        <v>23</v>
      </c>
      <c r="BK229" s="133">
        <f>ROUND(I229*H229,3)</f>
        <v>0</v>
      </c>
      <c r="BL229" s="17" t="s">
        <v>116</v>
      </c>
      <c r="BM229" s="131" t="s">
        <v>397</v>
      </c>
    </row>
    <row r="230" spans="2:65" s="11" customFormat="1" ht="11.25">
      <c r="B230" s="140"/>
      <c r="D230" s="138" t="s">
        <v>131</v>
      </c>
      <c r="E230" s="141" t="s">
        <v>22</v>
      </c>
      <c r="F230" s="142" t="s">
        <v>398</v>
      </c>
      <c r="H230" s="143">
        <v>86.4</v>
      </c>
      <c r="I230" s="144"/>
      <c r="L230" s="140"/>
      <c r="M230" s="145"/>
      <c r="T230" s="146"/>
      <c r="AT230" s="141" t="s">
        <v>131</v>
      </c>
      <c r="AU230" s="141" t="s">
        <v>86</v>
      </c>
      <c r="AV230" s="11" t="s">
        <v>86</v>
      </c>
      <c r="AW230" s="11" t="s">
        <v>38</v>
      </c>
      <c r="AX230" s="11" t="s">
        <v>23</v>
      </c>
      <c r="AY230" s="141" t="s">
        <v>117</v>
      </c>
    </row>
    <row r="231" spans="2:65" s="1" customFormat="1" ht="16.5" customHeight="1">
      <c r="B231" s="32"/>
      <c r="C231" s="169" t="s">
        <v>399</v>
      </c>
      <c r="D231" s="169" t="s">
        <v>278</v>
      </c>
      <c r="E231" s="170" t="s">
        <v>400</v>
      </c>
      <c r="F231" s="171" t="s">
        <v>401</v>
      </c>
      <c r="G231" s="172" t="s">
        <v>349</v>
      </c>
      <c r="H231" s="173">
        <v>90.72</v>
      </c>
      <c r="I231" s="174"/>
      <c r="J231" s="173">
        <f>ROUND(I231*H231,3)</f>
        <v>0</v>
      </c>
      <c r="K231" s="171" t="s">
        <v>22</v>
      </c>
      <c r="L231" s="175"/>
      <c r="M231" s="176" t="s">
        <v>22</v>
      </c>
      <c r="N231" s="177" t="s">
        <v>48</v>
      </c>
      <c r="P231" s="129">
        <f>O231*H231</f>
        <v>0</v>
      </c>
      <c r="Q231" s="129">
        <v>0</v>
      </c>
      <c r="R231" s="129">
        <f>Q231*H231</f>
        <v>0</v>
      </c>
      <c r="S231" s="129">
        <v>0</v>
      </c>
      <c r="T231" s="130">
        <f>S231*H231</f>
        <v>0</v>
      </c>
      <c r="AR231" s="131" t="s">
        <v>166</v>
      </c>
      <c r="AT231" s="131" t="s">
        <v>278</v>
      </c>
      <c r="AU231" s="131" t="s">
        <v>86</v>
      </c>
      <c r="AY231" s="17" t="s">
        <v>117</v>
      </c>
      <c r="BE231" s="132">
        <f>IF(N231="základní",J231,0)</f>
        <v>0</v>
      </c>
      <c r="BF231" s="132">
        <f>IF(N231="snížená",J231,0)</f>
        <v>0</v>
      </c>
      <c r="BG231" s="132">
        <f>IF(N231="zákl. přenesená",J231,0)</f>
        <v>0</v>
      </c>
      <c r="BH231" s="132">
        <f>IF(N231="sníž. přenesená",J231,0)</f>
        <v>0</v>
      </c>
      <c r="BI231" s="132">
        <f>IF(N231="nulová",J231,0)</f>
        <v>0</v>
      </c>
      <c r="BJ231" s="17" t="s">
        <v>23</v>
      </c>
      <c r="BK231" s="133">
        <f>ROUND(I231*H231,3)</f>
        <v>0</v>
      </c>
      <c r="BL231" s="17" t="s">
        <v>116</v>
      </c>
      <c r="BM231" s="131" t="s">
        <v>402</v>
      </c>
    </row>
    <row r="232" spans="2:65" s="11" customFormat="1" ht="11.25">
      <c r="B232" s="140"/>
      <c r="D232" s="138" t="s">
        <v>131</v>
      </c>
      <c r="E232" s="141" t="s">
        <v>22</v>
      </c>
      <c r="F232" s="142" t="s">
        <v>403</v>
      </c>
      <c r="H232" s="143">
        <v>90.72</v>
      </c>
      <c r="I232" s="144"/>
      <c r="L232" s="140"/>
      <c r="M232" s="145"/>
      <c r="T232" s="146"/>
      <c r="AT232" s="141" t="s">
        <v>131</v>
      </c>
      <c r="AU232" s="141" t="s">
        <v>86</v>
      </c>
      <c r="AV232" s="11" t="s">
        <v>86</v>
      </c>
      <c r="AW232" s="11" t="s">
        <v>38</v>
      </c>
      <c r="AX232" s="11" t="s">
        <v>23</v>
      </c>
      <c r="AY232" s="141" t="s">
        <v>117</v>
      </c>
    </row>
    <row r="233" spans="2:65" s="1" customFormat="1" ht="16.5" customHeight="1">
      <c r="B233" s="32"/>
      <c r="C233" s="121" t="s">
        <v>404</v>
      </c>
      <c r="D233" s="121" t="s">
        <v>118</v>
      </c>
      <c r="E233" s="122" t="s">
        <v>405</v>
      </c>
      <c r="F233" s="123" t="s">
        <v>406</v>
      </c>
      <c r="G233" s="124" t="s">
        <v>407</v>
      </c>
      <c r="H233" s="125">
        <v>1</v>
      </c>
      <c r="I233" s="126"/>
      <c r="J233" s="125">
        <f>ROUND(I233*H233,3)</f>
        <v>0</v>
      </c>
      <c r="K233" s="123" t="s">
        <v>22</v>
      </c>
      <c r="L233" s="32"/>
      <c r="M233" s="127" t="s">
        <v>22</v>
      </c>
      <c r="N233" s="128" t="s">
        <v>48</v>
      </c>
      <c r="P233" s="129">
        <f>O233*H233</f>
        <v>0</v>
      </c>
      <c r="Q233" s="129">
        <v>5.0000000000000002E-5</v>
      </c>
      <c r="R233" s="129">
        <f>Q233*H233</f>
        <v>5.0000000000000002E-5</v>
      </c>
      <c r="S233" s="129">
        <v>0</v>
      </c>
      <c r="T233" s="130">
        <f>S233*H233</f>
        <v>0</v>
      </c>
      <c r="AR233" s="131" t="s">
        <v>116</v>
      </c>
      <c r="AT233" s="131" t="s">
        <v>118</v>
      </c>
      <c r="AU233" s="131" t="s">
        <v>86</v>
      </c>
      <c r="AY233" s="17" t="s">
        <v>117</v>
      </c>
      <c r="BE233" s="132">
        <f>IF(N233="základní",J233,0)</f>
        <v>0</v>
      </c>
      <c r="BF233" s="132">
        <f>IF(N233="snížená",J233,0)</f>
        <v>0</v>
      </c>
      <c r="BG233" s="132">
        <f>IF(N233="zákl. přenesená",J233,0)</f>
        <v>0</v>
      </c>
      <c r="BH233" s="132">
        <f>IF(N233="sníž. přenesená",J233,0)</f>
        <v>0</v>
      </c>
      <c r="BI233" s="132">
        <f>IF(N233="nulová",J233,0)</f>
        <v>0</v>
      </c>
      <c r="BJ233" s="17" t="s">
        <v>23</v>
      </c>
      <c r="BK233" s="133">
        <f>ROUND(I233*H233,3)</f>
        <v>0</v>
      </c>
      <c r="BL233" s="17" t="s">
        <v>116</v>
      </c>
      <c r="BM233" s="131" t="s">
        <v>408</v>
      </c>
    </row>
    <row r="234" spans="2:65" s="11" customFormat="1" ht="11.25">
      <c r="B234" s="140"/>
      <c r="D234" s="138" t="s">
        <v>131</v>
      </c>
      <c r="E234" s="141" t="s">
        <v>22</v>
      </c>
      <c r="F234" s="142" t="s">
        <v>409</v>
      </c>
      <c r="H234" s="143">
        <v>1</v>
      </c>
      <c r="I234" s="144"/>
      <c r="L234" s="140"/>
      <c r="M234" s="145"/>
      <c r="T234" s="146"/>
      <c r="AT234" s="141" t="s">
        <v>131</v>
      </c>
      <c r="AU234" s="141" t="s">
        <v>86</v>
      </c>
      <c r="AV234" s="11" t="s">
        <v>86</v>
      </c>
      <c r="AW234" s="11" t="s">
        <v>38</v>
      </c>
      <c r="AX234" s="11" t="s">
        <v>23</v>
      </c>
      <c r="AY234" s="141" t="s">
        <v>117</v>
      </c>
    </row>
    <row r="235" spans="2:65" s="1" customFormat="1" ht="24.2" customHeight="1">
      <c r="B235" s="32"/>
      <c r="C235" s="121" t="s">
        <v>410</v>
      </c>
      <c r="D235" s="121" t="s">
        <v>118</v>
      </c>
      <c r="E235" s="122" t="s">
        <v>411</v>
      </c>
      <c r="F235" s="123" t="s">
        <v>412</v>
      </c>
      <c r="G235" s="124" t="s">
        <v>407</v>
      </c>
      <c r="H235" s="125">
        <v>1</v>
      </c>
      <c r="I235" s="126"/>
      <c r="J235" s="125">
        <f>ROUND(I235*H235,3)</f>
        <v>0</v>
      </c>
      <c r="K235" s="123" t="s">
        <v>22</v>
      </c>
      <c r="L235" s="32"/>
      <c r="M235" s="127" t="s">
        <v>22</v>
      </c>
      <c r="N235" s="128" t="s">
        <v>48</v>
      </c>
      <c r="P235" s="129">
        <f>O235*H235</f>
        <v>0</v>
      </c>
      <c r="Q235" s="129">
        <v>12.82264</v>
      </c>
      <c r="R235" s="129">
        <f>Q235*H235</f>
        <v>12.82264</v>
      </c>
      <c r="S235" s="129">
        <v>0</v>
      </c>
      <c r="T235" s="130">
        <f>S235*H235</f>
        <v>0</v>
      </c>
      <c r="AR235" s="131" t="s">
        <v>116</v>
      </c>
      <c r="AT235" s="131" t="s">
        <v>118</v>
      </c>
      <c r="AU235" s="131" t="s">
        <v>86</v>
      </c>
      <c r="AY235" s="17" t="s">
        <v>117</v>
      </c>
      <c r="BE235" s="132">
        <f>IF(N235="základní",J235,0)</f>
        <v>0</v>
      </c>
      <c r="BF235" s="132">
        <f>IF(N235="snížená",J235,0)</f>
        <v>0</v>
      </c>
      <c r="BG235" s="132">
        <f>IF(N235="zákl. přenesená",J235,0)</f>
        <v>0</v>
      </c>
      <c r="BH235" s="132">
        <f>IF(N235="sníž. přenesená",J235,0)</f>
        <v>0</v>
      </c>
      <c r="BI235" s="132">
        <f>IF(N235="nulová",J235,0)</f>
        <v>0</v>
      </c>
      <c r="BJ235" s="17" t="s">
        <v>23</v>
      </c>
      <c r="BK235" s="133">
        <f>ROUND(I235*H235,3)</f>
        <v>0</v>
      </c>
      <c r="BL235" s="17" t="s">
        <v>116</v>
      </c>
      <c r="BM235" s="131" t="s">
        <v>413</v>
      </c>
    </row>
    <row r="236" spans="2:65" s="11" customFormat="1" ht="11.25">
      <c r="B236" s="140"/>
      <c r="D236" s="138" t="s">
        <v>131</v>
      </c>
      <c r="E236" s="141" t="s">
        <v>22</v>
      </c>
      <c r="F236" s="142" t="s">
        <v>414</v>
      </c>
      <c r="H236" s="143">
        <v>1</v>
      </c>
      <c r="I236" s="144"/>
      <c r="L236" s="140"/>
      <c r="M236" s="145"/>
      <c r="T236" s="146"/>
      <c r="AT236" s="141" t="s">
        <v>131</v>
      </c>
      <c r="AU236" s="141" t="s">
        <v>86</v>
      </c>
      <c r="AV236" s="11" t="s">
        <v>86</v>
      </c>
      <c r="AW236" s="11" t="s">
        <v>38</v>
      </c>
      <c r="AX236" s="11" t="s">
        <v>23</v>
      </c>
      <c r="AY236" s="141" t="s">
        <v>117</v>
      </c>
    </row>
    <row r="237" spans="2:65" s="1" customFormat="1" ht="24.2" customHeight="1">
      <c r="B237" s="32"/>
      <c r="C237" s="121" t="s">
        <v>415</v>
      </c>
      <c r="D237" s="121" t="s">
        <v>118</v>
      </c>
      <c r="E237" s="122" t="s">
        <v>416</v>
      </c>
      <c r="F237" s="123" t="s">
        <v>417</v>
      </c>
      <c r="G237" s="124" t="s">
        <v>407</v>
      </c>
      <c r="H237" s="125">
        <v>1</v>
      </c>
      <c r="I237" s="126"/>
      <c r="J237" s="125">
        <f>ROUND(I237*H237,3)</f>
        <v>0</v>
      </c>
      <c r="K237" s="123" t="s">
        <v>22</v>
      </c>
      <c r="L237" s="32"/>
      <c r="M237" s="127" t="s">
        <v>22</v>
      </c>
      <c r="N237" s="128" t="s">
        <v>48</v>
      </c>
      <c r="P237" s="129">
        <f>O237*H237</f>
        <v>0</v>
      </c>
      <c r="Q237" s="129">
        <v>12.82264</v>
      </c>
      <c r="R237" s="129">
        <f>Q237*H237</f>
        <v>12.82264</v>
      </c>
      <c r="S237" s="129">
        <v>0</v>
      </c>
      <c r="T237" s="130">
        <f>S237*H237</f>
        <v>0</v>
      </c>
      <c r="AR237" s="131" t="s">
        <v>116</v>
      </c>
      <c r="AT237" s="131" t="s">
        <v>118</v>
      </c>
      <c r="AU237" s="131" t="s">
        <v>86</v>
      </c>
      <c r="AY237" s="17" t="s">
        <v>117</v>
      </c>
      <c r="BE237" s="132">
        <f>IF(N237="základní",J237,0)</f>
        <v>0</v>
      </c>
      <c r="BF237" s="132">
        <f>IF(N237="snížená",J237,0)</f>
        <v>0</v>
      </c>
      <c r="BG237" s="132">
        <f>IF(N237="zákl. přenesená",J237,0)</f>
        <v>0</v>
      </c>
      <c r="BH237" s="132">
        <f>IF(N237="sníž. přenesená",J237,0)</f>
        <v>0</v>
      </c>
      <c r="BI237" s="132">
        <f>IF(N237="nulová",J237,0)</f>
        <v>0</v>
      </c>
      <c r="BJ237" s="17" t="s">
        <v>23</v>
      </c>
      <c r="BK237" s="133">
        <f>ROUND(I237*H237,3)</f>
        <v>0</v>
      </c>
      <c r="BL237" s="17" t="s">
        <v>116</v>
      </c>
      <c r="BM237" s="131" t="s">
        <v>418</v>
      </c>
    </row>
    <row r="238" spans="2:65" s="11" customFormat="1" ht="11.25">
      <c r="B238" s="140"/>
      <c r="D238" s="138" t="s">
        <v>131</v>
      </c>
      <c r="E238" s="141" t="s">
        <v>22</v>
      </c>
      <c r="F238" s="142" t="s">
        <v>419</v>
      </c>
      <c r="H238" s="143">
        <v>1</v>
      </c>
      <c r="I238" s="144"/>
      <c r="L238" s="140"/>
      <c r="M238" s="145"/>
      <c r="T238" s="146"/>
      <c r="AT238" s="141" t="s">
        <v>131</v>
      </c>
      <c r="AU238" s="141" t="s">
        <v>86</v>
      </c>
      <c r="AV238" s="11" t="s">
        <v>86</v>
      </c>
      <c r="AW238" s="11" t="s">
        <v>38</v>
      </c>
      <c r="AX238" s="11" t="s">
        <v>23</v>
      </c>
      <c r="AY238" s="141" t="s">
        <v>117</v>
      </c>
    </row>
    <row r="239" spans="2:65" s="1" customFormat="1" ht="24.2" customHeight="1">
      <c r="B239" s="32"/>
      <c r="C239" s="121" t="s">
        <v>420</v>
      </c>
      <c r="D239" s="121" t="s">
        <v>118</v>
      </c>
      <c r="E239" s="122" t="s">
        <v>421</v>
      </c>
      <c r="F239" s="123" t="s">
        <v>422</v>
      </c>
      <c r="G239" s="124" t="s">
        <v>407</v>
      </c>
      <c r="H239" s="125">
        <v>1</v>
      </c>
      <c r="I239" s="126"/>
      <c r="J239" s="125">
        <f>ROUND(I239*H239,3)</f>
        <v>0</v>
      </c>
      <c r="K239" s="123" t="s">
        <v>22</v>
      </c>
      <c r="L239" s="32"/>
      <c r="M239" s="127" t="s">
        <v>22</v>
      </c>
      <c r="N239" s="128" t="s">
        <v>48</v>
      </c>
      <c r="P239" s="129">
        <f>O239*H239</f>
        <v>0</v>
      </c>
      <c r="Q239" s="129">
        <v>12.82264</v>
      </c>
      <c r="R239" s="129">
        <f>Q239*H239</f>
        <v>12.82264</v>
      </c>
      <c r="S239" s="129">
        <v>0</v>
      </c>
      <c r="T239" s="130">
        <f>S239*H239</f>
        <v>0</v>
      </c>
      <c r="AR239" s="131" t="s">
        <v>116</v>
      </c>
      <c r="AT239" s="131" t="s">
        <v>118</v>
      </c>
      <c r="AU239" s="131" t="s">
        <v>86</v>
      </c>
      <c r="AY239" s="17" t="s">
        <v>117</v>
      </c>
      <c r="BE239" s="132">
        <f>IF(N239="základní",J239,0)</f>
        <v>0</v>
      </c>
      <c r="BF239" s="132">
        <f>IF(N239="snížená",J239,0)</f>
        <v>0</v>
      </c>
      <c r="BG239" s="132">
        <f>IF(N239="zákl. přenesená",J239,0)</f>
        <v>0</v>
      </c>
      <c r="BH239" s="132">
        <f>IF(N239="sníž. přenesená",J239,0)</f>
        <v>0</v>
      </c>
      <c r="BI239" s="132">
        <f>IF(N239="nulová",J239,0)</f>
        <v>0</v>
      </c>
      <c r="BJ239" s="17" t="s">
        <v>23</v>
      </c>
      <c r="BK239" s="133">
        <f>ROUND(I239*H239,3)</f>
        <v>0</v>
      </c>
      <c r="BL239" s="17" t="s">
        <v>116</v>
      </c>
      <c r="BM239" s="131" t="s">
        <v>423</v>
      </c>
    </row>
    <row r="240" spans="2:65" s="11" customFormat="1" ht="11.25">
      <c r="B240" s="140"/>
      <c r="D240" s="138" t="s">
        <v>131</v>
      </c>
      <c r="E240" s="141" t="s">
        <v>22</v>
      </c>
      <c r="F240" s="142" t="s">
        <v>424</v>
      </c>
      <c r="H240" s="143">
        <v>1</v>
      </c>
      <c r="I240" s="144"/>
      <c r="L240" s="140"/>
      <c r="M240" s="145"/>
      <c r="T240" s="146"/>
      <c r="AT240" s="141" t="s">
        <v>131</v>
      </c>
      <c r="AU240" s="141" t="s">
        <v>86</v>
      </c>
      <c r="AV240" s="11" t="s">
        <v>86</v>
      </c>
      <c r="AW240" s="11" t="s">
        <v>38</v>
      </c>
      <c r="AX240" s="11" t="s">
        <v>23</v>
      </c>
      <c r="AY240" s="141" t="s">
        <v>117</v>
      </c>
    </row>
    <row r="241" spans="2:65" s="1" customFormat="1" ht="16.5" customHeight="1">
      <c r="B241" s="32"/>
      <c r="C241" s="121" t="s">
        <v>425</v>
      </c>
      <c r="D241" s="121" t="s">
        <v>118</v>
      </c>
      <c r="E241" s="122" t="s">
        <v>426</v>
      </c>
      <c r="F241" s="123" t="s">
        <v>427</v>
      </c>
      <c r="G241" s="124" t="s">
        <v>407</v>
      </c>
      <c r="H241" s="125">
        <v>3</v>
      </c>
      <c r="I241" s="126"/>
      <c r="J241" s="125">
        <f>ROUND(I241*H241,3)</f>
        <v>0</v>
      </c>
      <c r="K241" s="123" t="s">
        <v>122</v>
      </c>
      <c r="L241" s="32"/>
      <c r="M241" s="127" t="s">
        <v>22</v>
      </c>
      <c r="N241" s="128" t="s">
        <v>48</v>
      </c>
      <c r="P241" s="129">
        <f>O241*H241</f>
        <v>0</v>
      </c>
      <c r="Q241" s="129">
        <v>0.21734000000000001</v>
      </c>
      <c r="R241" s="129">
        <f>Q241*H241</f>
        <v>0.65202000000000004</v>
      </c>
      <c r="S241" s="129">
        <v>0</v>
      </c>
      <c r="T241" s="130">
        <f>S241*H241</f>
        <v>0</v>
      </c>
      <c r="AR241" s="131" t="s">
        <v>116</v>
      </c>
      <c r="AT241" s="131" t="s">
        <v>118</v>
      </c>
      <c r="AU241" s="131" t="s">
        <v>86</v>
      </c>
      <c r="AY241" s="17" t="s">
        <v>117</v>
      </c>
      <c r="BE241" s="132">
        <f>IF(N241="základní",J241,0)</f>
        <v>0</v>
      </c>
      <c r="BF241" s="132">
        <f>IF(N241="snížená",J241,0)</f>
        <v>0</v>
      </c>
      <c r="BG241" s="132">
        <f>IF(N241="zákl. přenesená",J241,0)</f>
        <v>0</v>
      </c>
      <c r="BH241" s="132">
        <f>IF(N241="sníž. přenesená",J241,0)</f>
        <v>0</v>
      </c>
      <c r="BI241" s="132">
        <f>IF(N241="nulová",J241,0)</f>
        <v>0</v>
      </c>
      <c r="BJ241" s="17" t="s">
        <v>23</v>
      </c>
      <c r="BK241" s="133">
        <f>ROUND(I241*H241,3)</f>
        <v>0</v>
      </c>
      <c r="BL241" s="17" t="s">
        <v>116</v>
      </c>
      <c r="BM241" s="131" t="s">
        <v>428</v>
      </c>
    </row>
    <row r="242" spans="2:65" s="1" customFormat="1" ht="11.25">
      <c r="B242" s="32"/>
      <c r="D242" s="134" t="s">
        <v>125</v>
      </c>
      <c r="F242" s="135" t="s">
        <v>429</v>
      </c>
      <c r="I242" s="136"/>
      <c r="L242" s="32"/>
      <c r="M242" s="137"/>
      <c r="T242" s="53"/>
      <c r="AT242" s="17" t="s">
        <v>125</v>
      </c>
      <c r="AU242" s="17" t="s">
        <v>86</v>
      </c>
    </row>
    <row r="243" spans="2:65" s="1" customFormat="1" ht="136.5">
      <c r="B243" s="32"/>
      <c r="D243" s="138" t="s">
        <v>127</v>
      </c>
      <c r="F243" s="139" t="s">
        <v>430</v>
      </c>
      <c r="I243" s="136"/>
      <c r="L243" s="32"/>
      <c r="M243" s="137"/>
      <c r="T243" s="53"/>
      <c r="AT243" s="17" t="s">
        <v>127</v>
      </c>
      <c r="AU243" s="17" t="s">
        <v>86</v>
      </c>
    </row>
    <row r="244" spans="2:65" s="11" customFormat="1" ht="11.25">
      <c r="B244" s="140"/>
      <c r="D244" s="138" t="s">
        <v>131</v>
      </c>
      <c r="E244" s="141" t="s">
        <v>22</v>
      </c>
      <c r="F244" s="142" t="s">
        <v>431</v>
      </c>
      <c r="H244" s="143">
        <v>2</v>
      </c>
      <c r="I244" s="144"/>
      <c r="L244" s="140"/>
      <c r="M244" s="145"/>
      <c r="T244" s="146"/>
      <c r="AT244" s="141" t="s">
        <v>131</v>
      </c>
      <c r="AU244" s="141" t="s">
        <v>86</v>
      </c>
      <c r="AV244" s="11" t="s">
        <v>86</v>
      </c>
      <c r="AW244" s="11" t="s">
        <v>38</v>
      </c>
      <c r="AX244" s="11" t="s">
        <v>77</v>
      </c>
      <c r="AY244" s="141" t="s">
        <v>117</v>
      </c>
    </row>
    <row r="245" spans="2:65" s="11" customFormat="1" ht="11.25">
      <c r="B245" s="140"/>
      <c r="D245" s="138" t="s">
        <v>131</v>
      </c>
      <c r="E245" s="141" t="s">
        <v>22</v>
      </c>
      <c r="F245" s="142" t="s">
        <v>432</v>
      </c>
      <c r="H245" s="143">
        <v>1</v>
      </c>
      <c r="I245" s="144"/>
      <c r="L245" s="140"/>
      <c r="M245" s="145"/>
      <c r="T245" s="146"/>
      <c r="AT245" s="141" t="s">
        <v>131</v>
      </c>
      <c r="AU245" s="141" t="s">
        <v>86</v>
      </c>
      <c r="AV245" s="11" t="s">
        <v>86</v>
      </c>
      <c r="AW245" s="11" t="s">
        <v>38</v>
      </c>
      <c r="AX245" s="11" t="s">
        <v>77</v>
      </c>
      <c r="AY245" s="141" t="s">
        <v>117</v>
      </c>
    </row>
    <row r="246" spans="2:65" s="12" customFormat="1" ht="11.25">
      <c r="B246" s="147"/>
      <c r="D246" s="138" t="s">
        <v>131</v>
      </c>
      <c r="E246" s="148" t="s">
        <v>22</v>
      </c>
      <c r="F246" s="149" t="s">
        <v>133</v>
      </c>
      <c r="H246" s="150">
        <v>3</v>
      </c>
      <c r="I246" s="151"/>
      <c r="L246" s="147"/>
      <c r="M246" s="152"/>
      <c r="T246" s="153"/>
      <c r="AT246" s="148" t="s">
        <v>131</v>
      </c>
      <c r="AU246" s="148" t="s">
        <v>86</v>
      </c>
      <c r="AV246" s="12" t="s">
        <v>116</v>
      </c>
      <c r="AW246" s="12" t="s">
        <v>38</v>
      </c>
      <c r="AX246" s="12" t="s">
        <v>23</v>
      </c>
      <c r="AY246" s="148" t="s">
        <v>117</v>
      </c>
    </row>
    <row r="247" spans="2:65" s="1" customFormat="1" ht="16.5" customHeight="1">
      <c r="B247" s="32"/>
      <c r="C247" s="169" t="s">
        <v>433</v>
      </c>
      <c r="D247" s="169" t="s">
        <v>278</v>
      </c>
      <c r="E247" s="170" t="s">
        <v>434</v>
      </c>
      <c r="F247" s="171" t="s">
        <v>435</v>
      </c>
      <c r="G247" s="172" t="s">
        <v>407</v>
      </c>
      <c r="H247" s="173">
        <v>2</v>
      </c>
      <c r="I247" s="174"/>
      <c r="J247" s="173">
        <f>ROUND(I247*H247,3)</f>
        <v>0</v>
      </c>
      <c r="K247" s="171" t="s">
        <v>22</v>
      </c>
      <c r="L247" s="175"/>
      <c r="M247" s="176" t="s">
        <v>22</v>
      </c>
      <c r="N247" s="177" t="s">
        <v>48</v>
      </c>
      <c r="P247" s="129">
        <f>O247*H247</f>
        <v>0</v>
      </c>
      <c r="Q247" s="129">
        <v>0.19600000000000001</v>
      </c>
      <c r="R247" s="129">
        <f>Q247*H247</f>
        <v>0.39200000000000002</v>
      </c>
      <c r="S247" s="129">
        <v>0</v>
      </c>
      <c r="T247" s="130">
        <f>S247*H247</f>
        <v>0</v>
      </c>
      <c r="AR247" s="131" t="s">
        <v>166</v>
      </c>
      <c r="AT247" s="131" t="s">
        <v>278</v>
      </c>
      <c r="AU247" s="131" t="s">
        <v>86</v>
      </c>
      <c r="AY247" s="17" t="s">
        <v>117</v>
      </c>
      <c r="BE247" s="132">
        <f>IF(N247="základní",J247,0)</f>
        <v>0</v>
      </c>
      <c r="BF247" s="132">
        <f>IF(N247="snížená",J247,0)</f>
        <v>0</v>
      </c>
      <c r="BG247" s="132">
        <f>IF(N247="zákl. přenesená",J247,0)</f>
        <v>0</v>
      </c>
      <c r="BH247" s="132">
        <f>IF(N247="sníž. přenesená",J247,0)</f>
        <v>0</v>
      </c>
      <c r="BI247" s="132">
        <f>IF(N247="nulová",J247,0)</f>
        <v>0</v>
      </c>
      <c r="BJ247" s="17" t="s">
        <v>23</v>
      </c>
      <c r="BK247" s="133">
        <f>ROUND(I247*H247,3)</f>
        <v>0</v>
      </c>
      <c r="BL247" s="17" t="s">
        <v>116</v>
      </c>
      <c r="BM247" s="131" t="s">
        <v>436</v>
      </c>
    </row>
    <row r="248" spans="2:65" s="11" customFormat="1" ht="11.25">
      <c r="B248" s="140"/>
      <c r="D248" s="138" t="s">
        <v>131</v>
      </c>
      <c r="E248" s="141" t="s">
        <v>22</v>
      </c>
      <c r="F248" s="142" t="s">
        <v>431</v>
      </c>
      <c r="H248" s="143">
        <v>2</v>
      </c>
      <c r="I248" s="144"/>
      <c r="L248" s="140"/>
      <c r="M248" s="145"/>
      <c r="T248" s="146"/>
      <c r="AT248" s="141" t="s">
        <v>131</v>
      </c>
      <c r="AU248" s="141" t="s">
        <v>86</v>
      </c>
      <c r="AV248" s="11" t="s">
        <v>86</v>
      </c>
      <c r="AW248" s="11" t="s">
        <v>38</v>
      </c>
      <c r="AX248" s="11" t="s">
        <v>23</v>
      </c>
      <c r="AY248" s="141" t="s">
        <v>117</v>
      </c>
    </row>
    <row r="249" spans="2:65" s="1" customFormat="1" ht="16.5" customHeight="1">
      <c r="B249" s="32"/>
      <c r="C249" s="169" t="s">
        <v>437</v>
      </c>
      <c r="D249" s="169" t="s">
        <v>278</v>
      </c>
      <c r="E249" s="170" t="s">
        <v>438</v>
      </c>
      <c r="F249" s="171" t="s">
        <v>439</v>
      </c>
      <c r="G249" s="172" t="s">
        <v>407</v>
      </c>
      <c r="H249" s="173">
        <v>1</v>
      </c>
      <c r="I249" s="174"/>
      <c r="J249" s="173">
        <f>ROUND(I249*H249,3)</f>
        <v>0</v>
      </c>
      <c r="K249" s="171" t="s">
        <v>22</v>
      </c>
      <c r="L249" s="175"/>
      <c r="M249" s="176" t="s">
        <v>22</v>
      </c>
      <c r="N249" s="177" t="s">
        <v>48</v>
      </c>
      <c r="P249" s="129">
        <f>O249*H249</f>
        <v>0</v>
      </c>
      <c r="Q249" s="129">
        <v>0.19600000000000001</v>
      </c>
      <c r="R249" s="129">
        <f>Q249*H249</f>
        <v>0.19600000000000001</v>
      </c>
      <c r="S249" s="129">
        <v>0</v>
      </c>
      <c r="T249" s="130">
        <f>S249*H249</f>
        <v>0</v>
      </c>
      <c r="AR249" s="131" t="s">
        <v>166</v>
      </c>
      <c r="AT249" s="131" t="s">
        <v>278</v>
      </c>
      <c r="AU249" s="131" t="s">
        <v>86</v>
      </c>
      <c r="AY249" s="17" t="s">
        <v>117</v>
      </c>
      <c r="BE249" s="132">
        <f>IF(N249="základní",J249,0)</f>
        <v>0</v>
      </c>
      <c r="BF249" s="132">
        <f>IF(N249="snížená",J249,0)</f>
        <v>0</v>
      </c>
      <c r="BG249" s="132">
        <f>IF(N249="zákl. přenesená",J249,0)</f>
        <v>0</v>
      </c>
      <c r="BH249" s="132">
        <f>IF(N249="sníž. přenesená",J249,0)</f>
        <v>0</v>
      </c>
      <c r="BI249" s="132">
        <f>IF(N249="nulová",J249,0)</f>
        <v>0</v>
      </c>
      <c r="BJ249" s="17" t="s">
        <v>23</v>
      </c>
      <c r="BK249" s="133">
        <f>ROUND(I249*H249,3)</f>
        <v>0</v>
      </c>
      <c r="BL249" s="17" t="s">
        <v>116</v>
      </c>
      <c r="BM249" s="131" t="s">
        <v>440</v>
      </c>
    </row>
    <row r="250" spans="2:65" s="11" customFormat="1" ht="11.25">
      <c r="B250" s="140"/>
      <c r="D250" s="138" t="s">
        <v>131</v>
      </c>
      <c r="E250" s="141" t="s">
        <v>22</v>
      </c>
      <c r="F250" s="142" t="s">
        <v>432</v>
      </c>
      <c r="H250" s="143">
        <v>1</v>
      </c>
      <c r="I250" s="144"/>
      <c r="L250" s="140"/>
      <c r="M250" s="145"/>
      <c r="T250" s="146"/>
      <c r="AT250" s="141" t="s">
        <v>131</v>
      </c>
      <c r="AU250" s="141" t="s">
        <v>86</v>
      </c>
      <c r="AV250" s="11" t="s">
        <v>86</v>
      </c>
      <c r="AW250" s="11" t="s">
        <v>38</v>
      </c>
      <c r="AX250" s="11" t="s">
        <v>23</v>
      </c>
      <c r="AY250" s="141" t="s">
        <v>117</v>
      </c>
    </row>
    <row r="251" spans="2:65" s="1" customFormat="1" ht="16.5" customHeight="1">
      <c r="B251" s="32"/>
      <c r="C251" s="121" t="s">
        <v>441</v>
      </c>
      <c r="D251" s="121" t="s">
        <v>118</v>
      </c>
      <c r="E251" s="122" t="s">
        <v>442</v>
      </c>
      <c r="F251" s="123" t="s">
        <v>443</v>
      </c>
      <c r="G251" s="124" t="s">
        <v>349</v>
      </c>
      <c r="H251" s="125">
        <v>93.7</v>
      </c>
      <c r="I251" s="126"/>
      <c r="J251" s="125">
        <f>ROUND(I251*H251,3)</f>
        <v>0</v>
      </c>
      <c r="K251" s="123" t="s">
        <v>122</v>
      </c>
      <c r="L251" s="32"/>
      <c r="M251" s="127" t="s">
        <v>22</v>
      </c>
      <c r="N251" s="128" t="s">
        <v>48</v>
      </c>
      <c r="P251" s="129">
        <f>O251*H251</f>
        <v>0</v>
      </c>
      <c r="Q251" s="129">
        <v>6.9999999999999994E-5</v>
      </c>
      <c r="R251" s="129">
        <f>Q251*H251</f>
        <v>6.5589999999999997E-3</v>
      </c>
      <c r="S251" s="129">
        <v>0</v>
      </c>
      <c r="T251" s="130">
        <f>S251*H251</f>
        <v>0</v>
      </c>
      <c r="AR251" s="131" t="s">
        <v>116</v>
      </c>
      <c r="AT251" s="131" t="s">
        <v>118</v>
      </c>
      <c r="AU251" s="131" t="s">
        <v>86</v>
      </c>
      <c r="AY251" s="17" t="s">
        <v>117</v>
      </c>
      <c r="BE251" s="132">
        <f>IF(N251="základní",J251,0)</f>
        <v>0</v>
      </c>
      <c r="BF251" s="132">
        <f>IF(N251="snížená",J251,0)</f>
        <v>0</v>
      </c>
      <c r="BG251" s="132">
        <f>IF(N251="zákl. přenesená",J251,0)</f>
        <v>0</v>
      </c>
      <c r="BH251" s="132">
        <f>IF(N251="sníž. přenesená",J251,0)</f>
        <v>0</v>
      </c>
      <c r="BI251" s="132">
        <f>IF(N251="nulová",J251,0)</f>
        <v>0</v>
      </c>
      <c r="BJ251" s="17" t="s">
        <v>23</v>
      </c>
      <c r="BK251" s="133">
        <f>ROUND(I251*H251,3)</f>
        <v>0</v>
      </c>
      <c r="BL251" s="17" t="s">
        <v>116</v>
      </c>
      <c r="BM251" s="131" t="s">
        <v>444</v>
      </c>
    </row>
    <row r="252" spans="2:65" s="1" customFormat="1" ht="11.25">
      <c r="B252" s="32"/>
      <c r="D252" s="134" t="s">
        <v>125</v>
      </c>
      <c r="F252" s="135" t="s">
        <v>445</v>
      </c>
      <c r="I252" s="136"/>
      <c r="L252" s="32"/>
      <c r="M252" s="137"/>
      <c r="T252" s="53"/>
      <c r="AT252" s="17" t="s">
        <v>125</v>
      </c>
      <c r="AU252" s="17" t="s">
        <v>86</v>
      </c>
    </row>
    <row r="253" spans="2:65" s="11" customFormat="1" ht="11.25">
      <c r="B253" s="140"/>
      <c r="D253" s="138" t="s">
        <v>131</v>
      </c>
      <c r="E253" s="141" t="s">
        <v>22</v>
      </c>
      <c r="F253" s="142" t="s">
        <v>446</v>
      </c>
      <c r="H253" s="143">
        <v>93.7</v>
      </c>
      <c r="I253" s="144"/>
      <c r="L253" s="140"/>
      <c r="M253" s="145"/>
      <c r="T253" s="146"/>
      <c r="AT253" s="141" t="s">
        <v>131</v>
      </c>
      <c r="AU253" s="141" t="s">
        <v>86</v>
      </c>
      <c r="AV253" s="11" t="s">
        <v>86</v>
      </c>
      <c r="AW253" s="11" t="s">
        <v>38</v>
      </c>
      <c r="AX253" s="11" t="s">
        <v>77</v>
      </c>
      <c r="AY253" s="141" t="s">
        <v>117</v>
      </c>
    </row>
    <row r="254" spans="2:65" s="12" customFormat="1" ht="11.25">
      <c r="B254" s="147"/>
      <c r="D254" s="138" t="s">
        <v>131</v>
      </c>
      <c r="E254" s="148" t="s">
        <v>22</v>
      </c>
      <c r="F254" s="149" t="s">
        <v>133</v>
      </c>
      <c r="H254" s="150">
        <v>93.7</v>
      </c>
      <c r="I254" s="151"/>
      <c r="L254" s="147"/>
      <c r="M254" s="152"/>
      <c r="T254" s="153"/>
      <c r="AT254" s="148" t="s">
        <v>131</v>
      </c>
      <c r="AU254" s="148" t="s">
        <v>86</v>
      </c>
      <c r="AV254" s="12" t="s">
        <v>116</v>
      </c>
      <c r="AW254" s="12" t="s">
        <v>38</v>
      </c>
      <c r="AX254" s="12" t="s">
        <v>23</v>
      </c>
      <c r="AY254" s="148" t="s">
        <v>117</v>
      </c>
    </row>
    <row r="255" spans="2:65" s="10" customFormat="1" ht="22.9" customHeight="1">
      <c r="B255" s="111"/>
      <c r="D255" s="112" t="s">
        <v>76</v>
      </c>
      <c r="E255" s="161" t="s">
        <v>447</v>
      </c>
      <c r="F255" s="161" t="s">
        <v>448</v>
      </c>
      <c r="I255" s="114"/>
      <c r="J255" s="162">
        <f>BK255</f>
        <v>0</v>
      </c>
      <c r="L255" s="111"/>
      <c r="M255" s="116"/>
      <c r="P255" s="117">
        <f>SUM(P256:P258)</f>
        <v>0</v>
      </c>
      <c r="R255" s="117">
        <f>SUM(R256:R258)</f>
        <v>0</v>
      </c>
      <c r="T255" s="118">
        <f>SUM(T256:T258)</f>
        <v>0</v>
      </c>
      <c r="AR255" s="112" t="s">
        <v>23</v>
      </c>
      <c r="AT255" s="119" t="s">
        <v>76</v>
      </c>
      <c r="AU255" s="119" t="s">
        <v>23</v>
      </c>
      <c r="AY255" s="112" t="s">
        <v>117</v>
      </c>
      <c r="BK255" s="120">
        <f>SUM(BK256:BK258)</f>
        <v>0</v>
      </c>
    </row>
    <row r="256" spans="2:65" s="1" customFormat="1" ht="24.2" customHeight="1">
      <c r="B256" s="32"/>
      <c r="C256" s="121" t="s">
        <v>449</v>
      </c>
      <c r="D256" s="121" t="s">
        <v>118</v>
      </c>
      <c r="E256" s="122" t="s">
        <v>450</v>
      </c>
      <c r="F256" s="123" t="s">
        <v>451</v>
      </c>
      <c r="G256" s="124" t="s">
        <v>258</v>
      </c>
      <c r="H256" s="125">
        <v>513.01300000000003</v>
      </c>
      <c r="I256" s="126"/>
      <c r="J256" s="125">
        <f>ROUND(I256*H256,3)</f>
        <v>0</v>
      </c>
      <c r="K256" s="123" t="s">
        <v>122</v>
      </c>
      <c r="L256" s="32"/>
      <c r="M256" s="127" t="s">
        <v>22</v>
      </c>
      <c r="N256" s="128" t="s">
        <v>48</v>
      </c>
      <c r="P256" s="129">
        <f>O256*H256</f>
        <v>0</v>
      </c>
      <c r="Q256" s="129">
        <v>0</v>
      </c>
      <c r="R256" s="129">
        <f>Q256*H256</f>
        <v>0</v>
      </c>
      <c r="S256" s="129">
        <v>0</v>
      </c>
      <c r="T256" s="130">
        <f>S256*H256</f>
        <v>0</v>
      </c>
      <c r="AR256" s="131" t="s">
        <v>116</v>
      </c>
      <c r="AT256" s="131" t="s">
        <v>118</v>
      </c>
      <c r="AU256" s="131" t="s">
        <v>86</v>
      </c>
      <c r="AY256" s="17" t="s">
        <v>117</v>
      </c>
      <c r="BE256" s="132">
        <f>IF(N256="základní",J256,0)</f>
        <v>0</v>
      </c>
      <c r="BF256" s="132">
        <f>IF(N256="snížená",J256,0)</f>
        <v>0</v>
      </c>
      <c r="BG256" s="132">
        <f>IF(N256="zákl. přenesená",J256,0)</f>
        <v>0</v>
      </c>
      <c r="BH256" s="132">
        <f>IF(N256="sníž. přenesená",J256,0)</f>
        <v>0</v>
      </c>
      <c r="BI256" s="132">
        <f>IF(N256="nulová",J256,0)</f>
        <v>0</v>
      </c>
      <c r="BJ256" s="17" t="s">
        <v>23</v>
      </c>
      <c r="BK256" s="133">
        <f>ROUND(I256*H256,3)</f>
        <v>0</v>
      </c>
      <c r="BL256" s="17" t="s">
        <v>116</v>
      </c>
      <c r="BM256" s="131" t="s">
        <v>452</v>
      </c>
    </row>
    <row r="257" spans="2:47" s="1" customFormat="1" ht="11.25">
      <c r="B257" s="32"/>
      <c r="D257" s="134" t="s">
        <v>125</v>
      </c>
      <c r="F257" s="135" t="s">
        <v>453</v>
      </c>
      <c r="I257" s="136"/>
      <c r="L257" s="32"/>
      <c r="M257" s="137"/>
      <c r="T257" s="53"/>
      <c r="AT257" s="17" t="s">
        <v>125</v>
      </c>
      <c r="AU257" s="17" t="s">
        <v>86</v>
      </c>
    </row>
    <row r="258" spans="2:47" s="1" customFormat="1" ht="39">
      <c r="B258" s="32"/>
      <c r="D258" s="138" t="s">
        <v>127</v>
      </c>
      <c r="F258" s="139" t="s">
        <v>454</v>
      </c>
      <c r="I258" s="136"/>
      <c r="L258" s="32"/>
      <c r="M258" s="178"/>
      <c r="N258" s="179"/>
      <c r="O258" s="179"/>
      <c r="P258" s="179"/>
      <c r="Q258" s="179"/>
      <c r="R258" s="179"/>
      <c r="S258" s="179"/>
      <c r="T258" s="180"/>
      <c r="AT258" s="17" t="s">
        <v>127</v>
      </c>
      <c r="AU258" s="17" t="s">
        <v>86</v>
      </c>
    </row>
    <row r="259" spans="2:47" s="1" customFormat="1" ht="6.95" customHeight="1">
      <c r="B259" s="41"/>
      <c r="C259" s="42"/>
      <c r="D259" s="42"/>
      <c r="E259" s="42"/>
      <c r="F259" s="42"/>
      <c r="G259" s="42"/>
      <c r="H259" s="42"/>
      <c r="I259" s="42"/>
      <c r="J259" s="42"/>
      <c r="K259" s="42"/>
      <c r="L259" s="32"/>
    </row>
  </sheetData>
  <sheetProtection algorithmName="SHA-512" hashValue="e5UPdBoIc36i1P5CW36EbvrQDIM4J3a3WoT2uM6cpYgX9e1Yqd3VLAtpzS1jn1k9h0F8XWwTcp/vIDNyGacXUw==" saltValue="ZGIYSV7Roa6pLJ70DnOPcRneD5VJSnWJIAkH9tEUTCn3j9oFxd81NaHGakIfQMMXBRF5VGJfb+H8r2Ie54sTQg==" spinCount="100000" sheet="1" objects="1" scenarios="1" formatColumns="0" formatRows="0" autoFilter="0"/>
  <autoFilter ref="C84:K258" xr:uid="{00000000-0009-0000-0000-000002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200-000000000000}"/>
    <hyperlink ref="F96" r:id="rId2" xr:uid="{00000000-0004-0000-0200-000001000000}"/>
    <hyperlink ref="F103" r:id="rId3" xr:uid="{00000000-0004-0000-0200-000002000000}"/>
    <hyperlink ref="F108" r:id="rId4" xr:uid="{00000000-0004-0000-0200-000003000000}"/>
    <hyperlink ref="F113" r:id="rId5" xr:uid="{00000000-0004-0000-0200-000004000000}"/>
    <hyperlink ref="F119" r:id="rId6" xr:uid="{00000000-0004-0000-0200-000005000000}"/>
    <hyperlink ref="F125" r:id="rId7" xr:uid="{00000000-0004-0000-0200-000006000000}"/>
    <hyperlink ref="F130" r:id="rId8" xr:uid="{00000000-0004-0000-0200-000007000000}"/>
    <hyperlink ref="F134" r:id="rId9" xr:uid="{00000000-0004-0000-0200-000008000000}"/>
    <hyperlink ref="F140" r:id="rId10" xr:uid="{00000000-0004-0000-0200-000009000000}"/>
    <hyperlink ref="F144" r:id="rId11" xr:uid="{00000000-0004-0000-0200-00000A000000}"/>
    <hyperlink ref="F150" r:id="rId12" xr:uid="{00000000-0004-0000-0200-00000B000000}"/>
    <hyperlink ref="F158" r:id="rId13" xr:uid="{00000000-0004-0000-0200-00000C000000}"/>
    <hyperlink ref="F167" r:id="rId14" xr:uid="{00000000-0004-0000-0200-00000D000000}"/>
    <hyperlink ref="F171" r:id="rId15" xr:uid="{00000000-0004-0000-0200-00000E000000}"/>
    <hyperlink ref="F179" r:id="rId16" xr:uid="{00000000-0004-0000-0200-00000F000000}"/>
    <hyperlink ref="F185" r:id="rId17" xr:uid="{00000000-0004-0000-0200-000010000000}"/>
    <hyperlink ref="F191" r:id="rId18" xr:uid="{00000000-0004-0000-0200-000011000000}"/>
    <hyperlink ref="F195" r:id="rId19" xr:uid="{00000000-0004-0000-0200-000012000000}"/>
    <hyperlink ref="F199" r:id="rId20" xr:uid="{00000000-0004-0000-0200-000013000000}"/>
    <hyperlink ref="F204" r:id="rId21" xr:uid="{00000000-0004-0000-0200-000014000000}"/>
    <hyperlink ref="F208" r:id="rId22" xr:uid="{00000000-0004-0000-0200-000015000000}"/>
    <hyperlink ref="F213" r:id="rId23" xr:uid="{00000000-0004-0000-0200-000016000000}"/>
    <hyperlink ref="F218" r:id="rId24" xr:uid="{00000000-0004-0000-0200-000017000000}"/>
    <hyperlink ref="F222" r:id="rId25" xr:uid="{00000000-0004-0000-0200-000018000000}"/>
    <hyperlink ref="F242" r:id="rId26" xr:uid="{00000000-0004-0000-0200-000019000000}"/>
    <hyperlink ref="F252" r:id="rId27" xr:uid="{00000000-0004-0000-0200-00001A000000}"/>
    <hyperlink ref="F257" r:id="rId28" xr:uid="{00000000-0004-0000-0200-00001B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181" customWidth="1"/>
    <col min="2" max="2" width="1.6640625" style="181" customWidth="1"/>
    <col min="3" max="4" width="5" style="181" customWidth="1"/>
    <col min="5" max="5" width="11.6640625" style="181" customWidth="1"/>
    <col min="6" max="6" width="9.1640625" style="181" customWidth="1"/>
    <col min="7" max="7" width="5" style="181" customWidth="1"/>
    <col min="8" max="8" width="77.83203125" style="181" customWidth="1"/>
    <col min="9" max="10" width="20" style="181" customWidth="1"/>
    <col min="11" max="11" width="1.6640625" style="181" customWidth="1"/>
  </cols>
  <sheetData>
    <row r="1" spans="2:11" customFormat="1" ht="37.5" customHeight="1"/>
    <row r="2" spans="2:11" customFormat="1" ht="7.5" customHeight="1">
      <c r="B2" s="182"/>
      <c r="C2" s="183"/>
      <c r="D2" s="183"/>
      <c r="E2" s="183"/>
      <c r="F2" s="183"/>
      <c r="G2" s="183"/>
      <c r="H2" s="183"/>
      <c r="I2" s="183"/>
      <c r="J2" s="183"/>
      <c r="K2" s="184"/>
    </row>
    <row r="3" spans="2:11" s="15" customFormat="1" ht="45" customHeight="1">
      <c r="B3" s="185"/>
      <c r="C3" s="302" t="s">
        <v>455</v>
      </c>
      <c r="D3" s="302"/>
      <c r="E3" s="302"/>
      <c r="F3" s="302"/>
      <c r="G3" s="302"/>
      <c r="H3" s="302"/>
      <c r="I3" s="302"/>
      <c r="J3" s="302"/>
      <c r="K3" s="186"/>
    </row>
    <row r="4" spans="2:11" customFormat="1" ht="25.5" customHeight="1">
      <c r="B4" s="187"/>
      <c r="C4" s="307" t="s">
        <v>456</v>
      </c>
      <c r="D4" s="307"/>
      <c r="E4" s="307"/>
      <c r="F4" s="307"/>
      <c r="G4" s="307"/>
      <c r="H4" s="307"/>
      <c r="I4" s="307"/>
      <c r="J4" s="307"/>
      <c r="K4" s="188"/>
    </row>
    <row r="5" spans="2:11" customFormat="1" ht="5.25" customHeight="1">
      <c r="B5" s="187"/>
      <c r="C5" s="189"/>
      <c r="D5" s="189"/>
      <c r="E5" s="189"/>
      <c r="F5" s="189"/>
      <c r="G5" s="189"/>
      <c r="H5" s="189"/>
      <c r="I5" s="189"/>
      <c r="J5" s="189"/>
      <c r="K5" s="188"/>
    </row>
    <row r="6" spans="2:11" customFormat="1" ht="15" customHeight="1">
      <c r="B6" s="187"/>
      <c r="C6" s="306" t="s">
        <v>457</v>
      </c>
      <c r="D6" s="306"/>
      <c r="E6" s="306"/>
      <c r="F6" s="306"/>
      <c r="G6" s="306"/>
      <c r="H6" s="306"/>
      <c r="I6" s="306"/>
      <c r="J6" s="306"/>
      <c r="K6" s="188"/>
    </row>
    <row r="7" spans="2:11" customFormat="1" ht="15" customHeight="1">
      <c r="B7" s="191"/>
      <c r="C7" s="306" t="s">
        <v>458</v>
      </c>
      <c r="D7" s="306"/>
      <c r="E7" s="306"/>
      <c r="F7" s="306"/>
      <c r="G7" s="306"/>
      <c r="H7" s="306"/>
      <c r="I7" s="306"/>
      <c r="J7" s="306"/>
      <c r="K7" s="188"/>
    </row>
    <row r="8" spans="2:11" customFormat="1" ht="12.75" customHeight="1">
      <c r="B8" s="191"/>
      <c r="C8" s="190"/>
      <c r="D8" s="190"/>
      <c r="E8" s="190"/>
      <c r="F8" s="190"/>
      <c r="G8" s="190"/>
      <c r="H8" s="190"/>
      <c r="I8" s="190"/>
      <c r="J8" s="190"/>
      <c r="K8" s="188"/>
    </row>
    <row r="9" spans="2:11" customFormat="1" ht="15" customHeight="1">
      <c r="B9" s="191"/>
      <c r="C9" s="306" t="s">
        <v>459</v>
      </c>
      <c r="D9" s="306"/>
      <c r="E9" s="306"/>
      <c r="F9" s="306"/>
      <c r="G9" s="306"/>
      <c r="H9" s="306"/>
      <c r="I9" s="306"/>
      <c r="J9" s="306"/>
      <c r="K9" s="188"/>
    </row>
    <row r="10" spans="2:11" customFormat="1" ht="15" customHeight="1">
      <c r="B10" s="191"/>
      <c r="C10" s="190"/>
      <c r="D10" s="306" t="s">
        <v>460</v>
      </c>
      <c r="E10" s="306"/>
      <c r="F10" s="306"/>
      <c r="G10" s="306"/>
      <c r="H10" s="306"/>
      <c r="I10" s="306"/>
      <c r="J10" s="306"/>
      <c r="K10" s="188"/>
    </row>
    <row r="11" spans="2:11" customFormat="1" ht="15" customHeight="1">
      <c r="B11" s="191"/>
      <c r="C11" s="192"/>
      <c r="D11" s="306" t="s">
        <v>461</v>
      </c>
      <c r="E11" s="306"/>
      <c r="F11" s="306"/>
      <c r="G11" s="306"/>
      <c r="H11" s="306"/>
      <c r="I11" s="306"/>
      <c r="J11" s="306"/>
      <c r="K11" s="188"/>
    </row>
    <row r="12" spans="2:11" customFormat="1" ht="15" customHeight="1">
      <c r="B12" s="191"/>
      <c r="C12" s="192"/>
      <c r="D12" s="190"/>
      <c r="E12" s="190"/>
      <c r="F12" s="190"/>
      <c r="G12" s="190"/>
      <c r="H12" s="190"/>
      <c r="I12" s="190"/>
      <c r="J12" s="190"/>
      <c r="K12" s="188"/>
    </row>
    <row r="13" spans="2:11" customFormat="1" ht="15" customHeight="1">
      <c r="B13" s="191"/>
      <c r="C13" s="192"/>
      <c r="D13" s="193" t="s">
        <v>462</v>
      </c>
      <c r="E13" s="190"/>
      <c r="F13" s="190"/>
      <c r="G13" s="190"/>
      <c r="H13" s="190"/>
      <c r="I13" s="190"/>
      <c r="J13" s="190"/>
      <c r="K13" s="188"/>
    </row>
    <row r="14" spans="2:11" customFormat="1" ht="12.75" customHeight="1">
      <c r="B14" s="191"/>
      <c r="C14" s="192"/>
      <c r="D14" s="192"/>
      <c r="E14" s="192"/>
      <c r="F14" s="192"/>
      <c r="G14" s="192"/>
      <c r="H14" s="192"/>
      <c r="I14" s="192"/>
      <c r="J14" s="192"/>
      <c r="K14" s="188"/>
    </row>
    <row r="15" spans="2:11" customFormat="1" ht="15" customHeight="1">
      <c r="B15" s="191"/>
      <c r="C15" s="192"/>
      <c r="D15" s="306" t="s">
        <v>463</v>
      </c>
      <c r="E15" s="306"/>
      <c r="F15" s="306"/>
      <c r="G15" s="306"/>
      <c r="H15" s="306"/>
      <c r="I15" s="306"/>
      <c r="J15" s="306"/>
      <c r="K15" s="188"/>
    </row>
    <row r="16" spans="2:11" customFormat="1" ht="15" customHeight="1">
      <c r="B16" s="191"/>
      <c r="C16" s="192"/>
      <c r="D16" s="306" t="s">
        <v>464</v>
      </c>
      <c r="E16" s="306"/>
      <c r="F16" s="306"/>
      <c r="G16" s="306"/>
      <c r="H16" s="306"/>
      <c r="I16" s="306"/>
      <c r="J16" s="306"/>
      <c r="K16" s="188"/>
    </row>
    <row r="17" spans="2:11" customFormat="1" ht="15" customHeight="1">
      <c r="B17" s="191"/>
      <c r="C17" s="192"/>
      <c r="D17" s="306" t="s">
        <v>465</v>
      </c>
      <c r="E17" s="306"/>
      <c r="F17" s="306"/>
      <c r="G17" s="306"/>
      <c r="H17" s="306"/>
      <c r="I17" s="306"/>
      <c r="J17" s="306"/>
      <c r="K17" s="188"/>
    </row>
    <row r="18" spans="2:11" customFormat="1" ht="15" customHeight="1">
      <c r="B18" s="191"/>
      <c r="C18" s="192"/>
      <c r="D18" s="192"/>
      <c r="E18" s="194" t="s">
        <v>84</v>
      </c>
      <c r="F18" s="306" t="s">
        <v>466</v>
      </c>
      <c r="G18" s="306"/>
      <c r="H18" s="306"/>
      <c r="I18" s="306"/>
      <c r="J18" s="306"/>
      <c r="K18" s="188"/>
    </row>
    <row r="19" spans="2:11" customFormat="1" ht="15" customHeight="1">
      <c r="B19" s="191"/>
      <c r="C19" s="192"/>
      <c r="D19" s="192"/>
      <c r="E19" s="194" t="s">
        <v>467</v>
      </c>
      <c r="F19" s="306" t="s">
        <v>468</v>
      </c>
      <c r="G19" s="306"/>
      <c r="H19" s="306"/>
      <c r="I19" s="306"/>
      <c r="J19" s="306"/>
      <c r="K19" s="188"/>
    </row>
    <row r="20" spans="2:11" customFormat="1" ht="15" customHeight="1">
      <c r="B20" s="191"/>
      <c r="C20" s="192"/>
      <c r="D20" s="192"/>
      <c r="E20" s="194" t="s">
        <v>469</v>
      </c>
      <c r="F20" s="306" t="s">
        <v>470</v>
      </c>
      <c r="G20" s="306"/>
      <c r="H20" s="306"/>
      <c r="I20" s="306"/>
      <c r="J20" s="306"/>
      <c r="K20" s="188"/>
    </row>
    <row r="21" spans="2:11" customFormat="1" ht="15" customHeight="1">
      <c r="B21" s="191"/>
      <c r="C21" s="192"/>
      <c r="D21" s="192"/>
      <c r="E21" s="194" t="s">
        <v>471</v>
      </c>
      <c r="F21" s="306" t="s">
        <v>472</v>
      </c>
      <c r="G21" s="306"/>
      <c r="H21" s="306"/>
      <c r="I21" s="306"/>
      <c r="J21" s="306"/>
      <c r="K21" s="188"/>
    </row>
    <row r="22" spans="2:11" customFormat="1" ht="15" customHeight="1">
      <c r="B22" s="191"/>
      <c r="C22" s="192"/>
      <c r="D22" s="192"/>
      <c r="E22" s="194" t="s">
        <v>473</v>
      </c>
      <c r="F22" s="306" t="s">
        <v>474</v>
      </c>
      <c r="G22" s="306"/>
      <c r="H22" s="306"/>
      <c r="I22" s="306"/>
      <c r="J22" s="306"/>
      <c r="K22" s="188"/>
    </row>
    <row r="23" spans="2:11" customFormat="1" ht="15" customHeight="1">
      <c r="B23" s="191"/>
      <c r="C23" s="192"/>
      <c r="D23" s="192"/>
      <c r="E23" s="194" t="s">
        <v>475</v>
      </c>
      <c r="F23" s="306" t="s">
        <v>476</v>
      </c>
      <c r="G23" s="306"/>
      <c r="H23" s="306"/>
      <c r="I23" s="306"/>
      <c r="J23" s="306"/>
      <c r="K23" s="188"/>
    </row>
    <row r="24" spans="2:11" customFormat="1" ht="12.75" customHeight="1">
      <c r="B24" s="191"/>
      <c r="C24" s="192"/>
      <c r="D24" s="192"/>
      <c r="E24" s="192"/>
      <c r="F24" s="192"/>
      <c r="G24" s="192"/>
      <c r="H24" s="192"/>
      <c r="I24" s="192"/>
      <c r="J24" s="192"/>
      <c r="K24" s="188"/>
    </row>
    <row r="25" spans="2:11" customFormat="1" ht="15" customHeight="1">
      <c r="B25" s="191"/>
      <c r="C25" s="306" t="s">
        <v>477</v>
      </c>
      <c r="D25" s="306"/>
      <c r="E25" s="306"/>
      <c r="F25" s="306"/>
      <c r="G25" s="306"/>
      <c r="H25" s="306"/>
      <c r="I25" s="306"/>
      <c r="J25" s="306"/>
      <c r="K25" s="188"/>
    </row>
    <row r="26" spans="2:11" customFormat="1" ht="15" customHeight="1">
      <c r="B26" s="191"/>
      <c r="C26" s="306" t="s">
        <v>478</v>
      </c>
      <c r="D26" s="306"/>
      <c r="E26" s="306"/>
      <c r="F26" s="306"/>
      <c r="G26" s="306"/>
      <c r="H26" s="306"/>
      <c r="I26" s="306"/>
      <c r="J26" s="306"/>
      <c r="K26" s="188"/>
    </row>
    <row r="27" spans="2:11" customFormat="1" ht="15" customHeight="1">
      <c r="B27" s="191"/>
      <c r="C27" s="190"/>
      <c r="D27" s="306" t="s">
        <v>479</v>
      </c>
      <c r="E27" s="306"/>
      <c r="F27" s="306"/>
      <c r="G27" s="306"/>
      <c r="H27" s="306"/>
      <c r="I27" s="306"/>
      <c r="J27" s="306"/>
      <c r="K27" s="188"/>
    </row>
    <row r="28" spans="2:11" customFormat="1" ht="15" customHeight="1">
      <c r="B28" s="191"/>
      <c r="C28" s="192"/>
      <c r="D28" s="306" t="s">
        <v>480</v>
      </c>
      <c r="E28" s="306"/>
      <c r="F28" s="306"/>
      <c r="G28" s="306"/>
      <c r="H28" s="306"/>
      <c r="I28" s="306"/>
      <c r="J28" s="306"/>
      <c r="K28" s="188"/>
    </row>
    <row r="29" spans="2:11" customFormat="1" ht="12.75" customHeight="1">
      <c r="B29" s="191"/>
      <c r="C29" s="192"/>
      <c r="D29" s="192"/>
      <c r="E29" s="192"/>
      <c r="F29" s="192"/>
      <c r="G29" s="192"/>
      <c r="H29" s="192"/>
      <c r="I29" s="192"/>
      <c r="J29" s="192"/>
      <c r="K29" s="188"/>
    </row>
    <row r="30" spans="2:11" customFormat="1" ht="15" customHeight="1">
      <c r="B30" s="191"/>
      <c r="C30" s="192"/>
      <c r="D30" s="306" t="s">
        <v>481</v>
      </c>
      <c r="E30" s="306"/>
      <c r="F30" s="306"/>
      <c r="G30" s="306"/>
      <c r="H30" s="306"/>
      <c r="I30" s="306"/>
      <c r="J30" s="306"/>
      <c r="K30" s="188"/>
    </row>
    <row r="31" spans="2:11" customFormat="1" ht="15" customHeight="1">
      <c r="B31" s="191"/>
      <c r="C31" s="192"/>
      <c r="D31" s="306" t="s">
        <v>482</v>
      </c>
      <c r="E31" s="306"/>
      <c r="F31" s="306"/>
      <c r="G31" s="306"/>
      <c r="H31" s="306"/>
      <c r="I31" s="306"/>
      <c r="J31" s="306"/>
      <c r="K31" s="188"/>
    </row>
    <row r="32" spans="2:11" customFormat="1" ht="12.75" customHeight="1">
      <c r="B32" s="191"/>
      <c r="C32" s="192"/>
      <c r="D32" s="192"/>
      <c r="E32" s="192"/>
      <c r="F32" s="192"/>
      <c r="G32" s="192"/>
      <c r="H32" s="192"/>
      <c r="I32" s="192"/>
      <c r="J32" s="192"/>
      <c r="K32" s="188"/>
    </row>
    <row r="33" spans="2:11" customFormat="1" ht="15" customHeight="1">
      <c r="B33" s="191"/>
      <c r="C33" s="192"/>
      <c r="D33" s="306" t="s">
        <v>483</v>
      </c>
      <c r="E33" s="306"/>
      <c r="F33" s="306"/>
      <c r="G33" s="306"/>
      <c r="H33" s="306"/>
      <c r="I33" s="306"/>
      <c r="J33" s="306"/>
      <c r="K33" s="188"/>
    </row>
    <row r="34" spans="2:11" customFormat="1" ht="15" customHeight="1">
      <c r="B34" s="191"/>
      <c r="C34" s="192"/>
      <c r="D34" s="306" t="s">
        <v>484</v>
      </c>
      <c r="E34" s="306"/>
      <c r="F34" s="306"/>
      <c r="G34" s="306"/>
      <c r="H34" s="306"/>
      <c r="I34" s="306"/>
      <c r="J34" s="306"/>
      <c r="K34" s="188"/>
    </row>
    <row r="35" spans="2:11" customFormat="1" ht="15" customHeight="1">
      <c r="B35" s="191"/>
      <c r="C35" s="192"/>
      <c r="D35" s="306" t="s">
        <v>485</v>
      </c>
      <c r="E35" s="306"/>
      <c r="F35" s="306"/>
      <c r="G35" s="306"/>
      <c r="H35" s="306"/>
      <c r="I35" s="306"/>
      <c r="J35" s="306"/>
      <c r="K35" s="188"/>
    </row>
    <row r="36" spans="2:11" customFormat="1" ht="15" customHeight="1">
      <c r="B36" s="191"/>
      <c r="C36" s="192"/>
      <c r="D36" s="190"/>
      <c r="E36" s="193" t="s">
        <v>102</v>
      </c>
      <c r="F36" s="190"/>
      <c r="G36" s="306" t="s">
        <v>486</v>
      </c>
      <c r="H36" s="306"/>
      <c r="I36" s="306"/>
      <c r="J36" s="306"/>
      <c r="K36" s="188"/>
    </row>
    <row r="37" spans="2:11" customFormat="1" ht="30.75" customHeight="1">
      <c r="B37" s="191"/>
      <c r="C37" s="192"/>
      <c r="D37" s="190"/>
      <c r="E37" s="193" t="s">
        <v>487</v>
      </c>
      <c r="F37" s="190"/>
      <c r="G37" s="306" t="s">
        <v>488</v>
      </c>
      <c r="H37" s="306"/>
      <c r="I37" s="306"/>
      <c r="J37" s="306"/>
      <c r="K37" s="188"/>
    </row>
    <row r="38" spans="2:11" customFormat="1" ht="15" customHeight="1">
      <c r="B38" s="191"/>
      <c r="C38" s="192"/>
      <c r="D38" s="190"/>
      <c r="E38" s="193" t="s">
        <v>58</v>
      </c>
      <c r="F38" s="190"/>
      <c r="G38" s="306" t="s">
        <v>489</v>
      </c>
      <c r="H38" s="306"/>
      <c r="I38" s="306"/>
      <c r="J38" s="306"/>
      <c r="K38" s="188"/>
    </row>
    <row r="39" spans="2:11" customFormat="1" ht="15" customHeight="1">
      <c r="B39" s="191"/>
      <c r="C39" s="192"/>
      <c r="D39" s="190"/>
      <c r="E39" s="193" t="s">
        <v>59</v>
      </c>
      <c r="F39" s="190"/>
      <c r="G39" s="306" t="s">
        <v>490</v>
      </c>
      <c r="H39" s="306"/>
      <c r="I39" s="306"/>
      <c r="J39" s="306"/>
      <c r="K39" s="188"/>
    </row>
    <row r="40" spans="2:11" customFormat="1" ht="15" customHeight="1">
      <c r="B40" s="191"/>
      <c r="C40" s="192"/>
      <c r="D40" s="190"/>
      <c r="E40" s="193" t="s">
        <v>103</v>
      </c>
      <c r="F40" s="190"/>
      <c r="G40" s="306" t="s">
        <v>491</v>
      </c>
      <c r="H40" s="306"/>
      <c r="I40" s="306"/>
      <c r="J40" s="306"/>
      <c r="K40" s="188"/>
    </row>
    <row r="41" spans="2:11" customFormat="1" ht="15" customHeight="1">
      <c r="B41" s="191"/>
      <c r="C41" s="192"/>
      <c r="D41" s="190"/>
      <c r="E41" s="193" t="s">
        <v>104</v>
      </c>
      <c r="F41" s="190"/>
      <c r="G41" s="306" t="s">
        <v>492</v>
      </c>
      <c r="H41" s="306"/>
      <c r="I41" s="306"/>
      <c r="J41" s="306"/>
      <c r="K41" s="188"/>
    </row>
    <row r="42" spans="2:11" customFormat="1" ht="15" customHeight="1">
      <c r="B42" s="191"/>
      <c r="C42" s="192"/>
      <c r="D42" s="190"/>
      <c r="E42" s="193" t="s">
        <v>493</v>
      </c>
      <c r="F42" s="190"/>
      <c r="G42" s="306" t="s">
        <v>494</v>
      </c>
      <c r="H42" s="306"/>
      <c r="I42" s="306"/>
      <c r="J42" s="306"/>
      <c r="K42" s="188"/>
    </row>
    <row r="43" spans="2:11" customFormat="1" ht="15" customHeight="1">
      <c r="B43" s="191"/>
      <c r="C43" s="192"/>
      <c r="D43" s="190"/>
      <c r="E43" s="193"/>
      <c r="F43" s="190"/>
      <c r="G43" s="306" t="s">
        <v>495</v>
      </c>
      <c r="H43" s="306"/>
      <c r="I43" s="306"/>
      <c r="J43" s="306"/>
      <c r="K43" s="188"/>
    </row>
    <row r="44" spans="2:11" customFormat="1" ht="15" customHeight="1">
      <c r="B44" s="191"/>
      <c r="C44" s="192"/>
      <c r="D44" s="190"/>
      <c r="E44" s="193" t="s">
        <v>496</v>
      </c>
      <c r="F44" s="190"/>
      <c r="G44" s="306" t="s">
        <v>497</v>
      </c>
      <c r="H44" s="306"/>
      <c r="I44" s="306"/>
      <c r="J44" s="306"/>
      <c r="K44" s="188"/>
    </row>
    <row r="45" spans="2:11" customFormat="1" ht="15" customHeight="1">
      <c r="B45" s="191"/>
      <c r="C45" s="192"/>
      <c r="D45" s="190"/>
      <c r="E45" s="193" t="s">
        <v>106</v>
      </c>
      <c r="F45" s="190"/>
      <c r="G45" s="306" t="s">
        <v>498</v>
      </c>
      <c r="H45" s="306"/>
      <c r="I45" s="306"/>
      <c r="J45" s="306"/>
      <c r="K45" s="188"/>
    </row>
    <row r="46" spans="2:11" customFormat="1" ht="12.75" customHeight="1">
      <c r="B46" s="191"/>
      <c r="C46" s="192"/>
      <c r="D46" s="190"/>
      <c r="E46" s="190"/>
      <c r="F46" s="190"/>
      <c r="G46" s="190"/>
      <c r="H46" s="190"/>
      <c r="I46" s="190"/>
      <c r="J46" s="190"/>
      <c r="K46" s="188"/>
    </row>
    <row r="47" spans="2:11" customFormat="1" ht="15" customHeight="1">
      <c r="B47" s="191"/>
      <c r="C47" s="192"/>
      <c r="D47" s="306" t="s">
        <v>499</v>
      </c>
      <c r="E47" s="306"/>
      <c r="F47" s="306"/>
      <c r="G47" s="306"/>
      <c r="H47" s="306"/>
      <c r="I47" s="306"/>
      <c r="J47" s="306"/>
      <c r="K47" s="188"/>
    </row>
    <row r="48" spans="2:11" customFormat="1" ht="15" customHeight="1">
      <c r="B48" s="191"/>
      <c r="C48" s="192"/>
      <c r="D48" s="192"/>
      <c r="E48" s="306" t="s">
        <v>500</v>
      </c>
      <c r="F48" s="306"/>
      <c r="G48" s="306"/>
      <c r="H48" s="306"/>
      <c r="I48" s="306"/>
      <c r="J48" s="306"/>
      <c r="K48" s="188"/>
    </row>
    <row r="49" spans="2:11" customFormat="1" ht="15" customHeight="1">
      <c r="B49" s="191"/>
      <c r="C49" s="192"/>
      <c r="D49" s="192"/>
      <c r="E49" s="306" t="s">
        <v>501</v>
      </c>
      <c r="F49" s="306"/>
      <c r="G49" s="306"/>
      <c r="H49" s="306"/>
      <c r="I49" s="306"/>
      <c r="J49" s="306"/>
      <c r="K49" s="188"/>
    </row>
    <row r="50" spans="2:11" customFormat="1" ht="15" customHeight="1">
      <c r="B50" s="191"/>
      <c r="C50" s="192"/>
      <c r="D50" s="192"/>
      <c r="E50" s="306" t="s">
        <v>502</v>
      </c>
      <c r="F50" s="306"/>
      <c r="G50" s="306"/>
      <c r="H50" s="306"/>
      <c r="I50" s="306"/>
      <c r="J50" s="306"/>
      <c r="K50" s="188"/>
    </row>
    <row r="51" spans="2:11" customFormat="1" ht="15" customHeight="1">
      <c r="B51" s="191"/>
      <c r="C51" s="192"/>
      <c r="D51" s="306" t="s">
        <v>503</v>
      </c>
      <c r="E51" s="306"/>
      <c r="F51" s="306"/>
      <c r="G51" s="306"/>
      <c r="H51" s="306"/>
      <c r="I51" s="306"/>
      <c r="J51" s="306"/>
      <c r="K51" s="188"/>
    </row>
    <row r="52" spans="2:11" customFormat="1" ht="25.5" customHeight="1">
      <c r="B52" s="187"/>
      <c r="C52" s="307" t="s">
        <v>504</v>
      </c>
      <c r="D52" s="307"/>
      <c r="E52" s="307"/>
      <c r="F52" s="307"/>
      <c r="G52" s="307"/>
      <c r="H52" s="307"/>
      <c r="I52" s="307"/>
      <c r="J52" s="307"/>
      <c r="K52" s="188"/>
    </row>
    <row r="53" spans="2:11" customFormat="1" ht="5.25" customHeight="1">
      <c r="B53" s="187"/>
      <c r="C53" s="189"/>
      <c r="D53" s="189"/>
      <c r="E53" s="189"/>
      <c r="F53" s="189"/>
      <c r="G53" s="189"/>
      <c r="H53" s="189"/>
      <c r="I53" s="189"/>
      <c r="J53" s="189"/>
      <c r="K53" s="188"/>
    </row>
    <row r="54" spans="2:11" customFormat="1" ht="15" customHeight="1">
      <c r="B54" s="187"/>
      <c r="C54" s="306" t="s">
        <v>505</v>
      </c>
      <c r="D54" s="306"/>
      <c r="E54" s="306"/>
      <c r="F54" s="306"/>
      <c r="G54" s="306"/>
      <c r="H54" s="306"/>
      <c r="I54" s="306"/>
      <c r="J54" s="306"/>
      <c r="K54" s="188"/>
    </row>
    <row r="55" spans="2:11" customFormat="1" ht="15" customHeight="1">
      <c r="B55" s="187"/>
      <c r="C55" s="306" t="s">
        <v>506</v>
      </c>
      <c r="D55" s="306"/>
      <c r="E55" s="306"/>
      <c r="F55" s="306"/>
      <c r="G55" s="306"/>
      <c r="H55" s="306"/>
      <c r="I55" s="306"/>
      <c r="J55" s="306"/>
      <c r="K55" s="188"/>
    </row>
    <row r="56" spans="2:11" customFormat="1" ht="12.75" customHeight="1">
      <c r="B56" s="187"/>
      <c r="C56" s="190"/>
      <c r="D56" s="190"/>
      <c r="E56" s="190"/>
      <c r="F56" s="190"/>
      <c r="G56" s="190"/>
      <c r="H56" s="190"/>
      <c r="I56" s="190"/>
      <c r="J56" s="190"/>
      <c r="K56" s="188"/>
    </row>
    <row r="57" spans="2:11" customFormat="1" ht="15" customHeight="1">
      <c r="B57" s="187"/>
      <c r="C57" s="306" t="s">
        <v>507</v>
      </c>
      <c r="D57" s="306"/>
      <c r="E57" s="306"/>
      <c r="F57" s="306"/>
      <c r="G57" s="306"/>
      <c r="H57" s="306"/>
      <c r="I57" s="306"/>
      <c r="J57" s="306"/>
      <c r="K57" s="188"/>
    </row>
    <row r="58" spans="2:11" customFormat="1" ht="15" customHeight="1">
      <c r="B58" s="187"/>
      <c r="C58" s="192"/>
      <c r="D58" s="306" t="s">
        <v>508</v>
      </c>
      <c r="E58" s="306"/>
      <c r="F58" s="306"/>
      <c r="G58" s="306"/>
      <c r="H58" s="306"/>
      <c r="I58" s="306"/>
      <c r="J58" s="306"/>
      <c r="K58" s="188"/>
    </row>
    <row r="59" spans="2:11" customFormat="1" ht="15" customHeight="1">
      <c r="B59" s="187"/>
      <c r="C59" s="192"/>
      <c r="D59" s="306" t="s">
        <v>509</v>
      </c>
      <c r="E59" s="306"/>
      <c r="F59" s="306"/>
      <c r="G59" s="306"/>
      <c r="H59" s="306"/>
      <c r="I59" s="306"/>
      <c r="J59" s="306"/>
      <c r="K59" s="188"/>
    </row>
    <row r="60" spans="2:11" customFormat="1" ht="15" customHeight="1">
      <c r="B60" s="187"/>
      <c r="C60" s="192"/>
      <c r="D60" s="306" t="s">
        <v>510</v>
      </c>
      <c r="E60" s="306"/>
      <c r="F60" s="306"/>
      <c r="G60" s="306"/>
      <c r="H60" s="306"/>
      <c r="I60" s="306"/>
      <c r="J60" s="306"/>
      <c r="K60" s="188"/>
    </row>
    <row r="61" spans="2:11" customFormat="1" ht="15" customHeight="1">
      <c r="B61" s="187"/>
      <c r="C61" s="192"/>
      <c r="D61" s="306" t="s">
        <v>511</v>
      </c>
      <c r="E61" s="306"/>
      <c r="F61" s="306"/>
      <c r="G61" s="306"/>
      <c r="H61" s="306"/>
      <c r="I61" s="306"/>
      <c r="J61" s="306"/>
      <c r="K61" s="188"/>
    </row>
    <row r="62" spans="2:11" customFormat="1" ht="15" customHeight="1">
      <c r="B62" s="187"/>
      <c r="C62" s="192"/>
      <c r="D62" s="308" t="s">
        <v>512</v>
      </c>
      <c r="E62" s="308"/>
      <c r="F62" s="308"/>
      <c r="G62" s="308"/>
      <c r="H62" s="308"/>
      <c r="I62" s="308"/>
      <c r="J62" s="308"/>
      <c r="K62" s="188"/>
    </row>
    <row r="63" spans="2:11" customFormat="1" ht="15" customHeight="1">
      <c r="B63" s="187"/>
      <c r="C63" s="192"/>
      <c r="D63" s="306" t="s">
        <v>513</v>
      </c>
      <c r="E63" s="306"/>
      <c r="F63" s="306"/>
      <c r="G63" s="306"/>
      <c r="H63" s="306"/>
      <c r="I63" s="306"/>
      <c r="J63" s="306"/>
      <c r="K63" s="188"/>
    </row>
    <row r="64" spans="2:11" customFormat="1" ht="12.75" customHeight="1">
      <c r="B64" s="187"/>
      <c r="C64" s="192"/>
      <c r="D64" s="192"/>
      <c r="E64" s="195"/>
      <c r="F64" s="192"/>
      <c r="G64" s="192"/>
      <c r="H64" s="192"/>
      <c r="I64" s="192"/>
      <c r="J64" s="192"/>
      <c r="K64" s="188"/>
    </row>
    <row r="65" spans="2:11" customFormat="1" ht="15" customHeight="1">
      <c r="B65" s="187"/>
      <c r="C65" s="192"/>
      <c r="D65" s="306" t="s">
        <v>514</v>
      </c>
      <c r="E65" s="306"/>
      <c r="F65" s="306"/>
      <c r="G65" s="306"/>
      <c r="H65" s="306"/>
      <c r="I65" s="306"/>
      <c r="J65" s="306"/>
      <c r="K65" s="188"/>
    </row>
    <row r="66" spans="2:11" customFormat="1" ht="15" customHeight="1">
      <c r="B66" s="187"/>
      <c r="C66" s="192"/>
      <c r="D66" s="308" t="s">
        <v>515</v>
      </c>
      <c r="E66" s="308"/>
      <c r="F66" s="308"/>
      <c r="G66" s="308"/>
      <c r="H66" s="308"/>
      <c r="I66" s="308"/>
      <c r="J66" s="308"/>
      <c r="K66" s="188"/>
    </row>
    <row r="67" spans="2:11" customFormat="1" ht="15" customHeight="1">
      <c r="B67" s="187"/>
      <c r="C67" s="192"/>
      <c r="D67" s="306" t="s">
        <v>516</v>
      </c>
      <c r="E67" s="306"/>
      <c r="F67" s="306"/>
      <c r="G67" s="306"/>
      <c r="H67" s="306"/>
      <c r="I67" s="306"/>
      <c r="J67" s="306"/>
      <c r="K67" s="188"/>
    </row>
    <row r="68" spans="2:11" customFormat="1" ht="15" customHeight="1">
      <c r="B68" s="187"/>
      <c r="C68" s="192"/>
      <c r="D68" s="306" t="s">
        <v>517</v>
      </c>
      <c r="E68" s="306"/>
      <c r="F68" s="306"/>
      <c r="G68" s="306"/>
      <c r="H68" s="306"/>
      <c r="I68" s="306"/>
      <c r="J68" s="306"/>
      <c r="K68" s="188"/>
    </row>
    <row r="69" spans="2:11" customFormat="1" ht="15" customHeight="1">
      <c r="B69" s="187"/>
      <c r="C69" s="192"/>
      <c r="D69" s="306" t="s">
        <v>518</v>
      </c>
      <c r="E69" s="306"/>
      <c r="F69" s="306"/>
      <c r="G69" s="306"/>
      <c r="H69" s="306"/>
      <c r="I69" s="306"/>
      <c r="J69" s="306"/>
      <c r="K69" s="188"/>
    </row>
    <row r="70" spans="2:11" customFormat="1" ht="15" customHeight="1">
      <c r="B70" s="187"/>
      <c r="C70" s="192"/>
      <c r="D70" s="306" t="s">
        <v>519</v>
      </c>
      <c r="E70" s="306"/>
      <c r="F70" s="306"/>
      <c r="G70" s="306"/>
      <c r="H70" s="306"/>
      <c r="I70" s="306"/>
      <c r="J70" s="306"/>
      <c r="K70" s="188"/>
    </row>
    <row r="71" spans="2:11" customFormat="1" ht="12.75" customHeight="1">
      <c r="B71" s="196"/>
      <c r="C71" s="197"/>
      <c r="D71" s="197"/>
      <c r="E71" s="197"/>
      <c r="F71" s="197"/>
      <c r="G71" s="197"/>
      <c r="H71" s="197"/>
      <c r="I71" s="197"/>
      <c r="J71" s="197"/>
      <c r="K71" s="198"/>
    </row>
    <row r="72" spans="2:11" customFormat="1" ht="18.75" customHeight="1">
      <c r="B72" s="199"/>
      <c r="C72" s="199"/>
      <c r="D72" s="199"/>
      <c r="E72" s="199"/>
      <c r="F72" s="199"/>
      <c r="G72" s="199"/>
      <c r="H72" s="199"/>
      <c r="I72" s="199"/>
      <c r="J72" s="199"/>
      <c r="K72" s="200"/>
    </row>
    <row r="73" spans="2:11" customFormat="1" ht="18.75" customHeight="1">
      <c r="B73" s="200"/>
      <c r="C73" s="200"/>
      <c r="D73" s="200"/>
      <c r="E73" s="200"/>
      <c r="F73" s="200"/>
      <c r="G73" s="200"/>
      <c r="H73" s="200"/>
      <c r="I73" s="200"/>
      <c r="J73" s="200"/>
      <c r="K73" s="200"/>
    </row>
    <row r="74" spans="2:11" customFormat="1" ht="7.5" customHeight="1">
      <c r="B74" s="201"/>
      <c r="C74" s="202"/>
      <c r="D74" s="202"/>
      <c r="E74" s="202"/>
      <c r="F74" s="202"/>
      <c r="G74" s="202"/>
      <c r="H74" s="202"/>
      <c r="I74" s="202"/>
      <c r="J74" s="202"/>
      <c r="K74" s="203"/>
    </row>
    <row r="75" spans="2:11" customFormat="1" ht="45" customHeight="1">
      <c r="B75" s="204"/>
      <c r="C75" s="301" t="s">
        <v>520</v>
      </c>
      <c r="D75" s="301"/>
      <c r="E75" s="301"/>
      <c r="F75" s="301"/>
      <c r="G75" s="301"/>
      <c r="H75" s="301"/>
      <c r="I75" s="301"/>
      <c r="J75" s="301"/>
      <c r="K75" s="205"/>
    </row>
    <row r="76" spans="2:11" customFormat="1" ht="17.25" customHeight="1">
      <c r="B76" s="204"/>
      <c r="C76" s="206" t="s">
        <v>521</v>
      </c>
      <c r="D76" s="206"/>
      <c r="E76" s="206"/>
      <c r="F76" s="206" t="s">
        <v>522</v>
      </c>
      <c r="G76" s="207"/>
      <c r="H76" s="206" t="s">
        <v>59</v>
      </c>
      <c r="I76" s="206" t="s">
        <v>62</v>
      </c>
      <c r="J76" s="206" t="s">
        <v>523</v>
      </c>
      <c r="K76" s="205"/>
    </row>
    <row r="77" spans="2:11" customFormat="1" ht="17.25" customHeight="1">
      <c r="B77" s="204"/>
      <c r="C77" s="208" t="s">
        <v>524</v>
      </c>
      <c r="D77" s="208"/>
      <c r="E77" s="208"/>
      <c r="F77" s="209" t="s">
        <v>525</v>
      </c>
      <c r="G77" s="210"/>
      <c r="H77" s="208"/>
      <c r="I77" s="208"/>
      <c r="J77" s="208" t="s">
        <v>526</v>
      </c>
      <c r="K77" s="205"/>
    </row>
    <row r="78" spans="2:11" customFormat="1" ht="5.25" customHeight="1">
      <c r="B78" s="204"/>
      <c r="C78" s="211"/>
      <c r="D78" s="211"/>
      <c r="E78" s="211"/>
      <c r="F78" s="211"/>
      <c r="G78" s="212"/>
      <c r="H78" s="211"/>
      <c r="I78" s="211"/>
      <c r="J78" s="211"/>
      <c r="K78" s="205"/>
    </row>
    <row r="79" spans="2:11" customFormat="1" ht="15" customHeight="1">
      <c r="B79" s="204"/>
      <c r="C79" s="193" t="s">
        <v>58</v>
      </c>
      <c r="D79" s="213"/>
      <c r="E79" s="213"/>
      <c r="F79" s="214" t="s">
        <v>527</v>
      </c>
      <c r="G79" s="215"/>
      <c r="H79" s="193" t="s">
        <v>528</v>
      </c>
      <c r="I79" s="193" t="s">
        <v>529</v>
      </c>
      <c r="J79" s="193">
        <v>20</v>
      </c>
      <c r="K79" s="205"/>
    </row>
    <row r="80" spans="2:11" customFormat="1" ht="15" customHeight="1">
      <c r="B80" s="204"/>
      <c r="C80" s="193" t="s">
        <v>530</v>
      </c>
      <c r="D80" s="193"/>
      <c r="E80" s="193"/>
      <c r="F80" s="214" t="s">
        <v>527</v>
      </c>
      <c r="G80" s="215"/>
      <c r="H80" s="193" t="s">
        <v>531</v>
      </c>
      <c r="I80" s="193" t="s">
        <v>529</v>
      </c>
      <c r="J80" s="193">
        <v>120</v>
      </c>
      <c r="K80" s="205"/>
    </row>
    <row r="81" spans="2:11" customFormat="1" ht="15" customHeight="1">
      <c r="B81" s="216"/>
      <c r="C81" s="193" t="s">
        <v>532</v>
      </c>
      <c r="D81" s="193"/>
      <c r="E81" s="193"/>
      <c r="F81" s="214" t="s">
        <v>533</v>
      </c>
      <c r="G81" s="215"/>
      <c r="H81" s="193" t="s">
        <v>534</v>
      </c>
      <c r="I81" s="193" t="s">
        <v>529</v>
      </c>
      <c r="J81" s="193">
        <v>50</v>
      </c>
      <c r="K81" s="205"/>
    </row>
    <row r="82" spans="2:11" customFormat="1" ht="15" customHeight="1">
      <c r="B82" s="216"/>
      <c r="C82" s="193" t="s">
        <v>535</v>
      </c>
      <c r="D82" s="193"/>
      <c r="E82" s="193"/>
      <c r="F82" s="214" t="s">
        <v>527</v>
      </c>
      <c r="G82" s="215"/>
      <c r="H82" s="193" t="s">
        <v>536</v>
      </c>
      <c r="I82" s="193" t="s">
        <v>537</v>
      </c>
      <c r="J82" s="193"/>
      <c r="K82" s="205"/>
    </row>
    <row r="83" spans="2:11" customFormat="1" ht="15" customHeight="1">
      <c r="B83" s="216"/>
      <c r="C83" s="193" t="s">
        <v>538</v>
      </c>
      <c r="D83" s="193"/>
      <c r="E83" s="193"/>
      <c r="F83" s="214" t="s">
        <v>533</v>
      </c>
      <c r="G83" s="193"/>
      <c r="H83" s="193" t="s">
        <v>539</v>
      </c>
      <c r="I83" s="193" t="s">
        <v>529</v>
      </c>
      <c r="J83" s="193">
        <v>15</v>
      </c>
      <c r="K83" s="205"/>
    </row>
    <row r="84" spans="2:11" customFormat="1" ht="15" customHeight="1">
      <c r="B84" s="216"/>
      <c r="C84" s="193" t="s">
        <v>540</v>
      </c>
      <c r="D84" s="193"/>
      <c r="E84" s="193"/>
      <c r="F84" s="214" t="s">
        <v>533</v>
      </c>
      <c r="G84" s="193"/>
      <c r="H84" s="193" t="s">
        <v>541</v>
      </c>
      <c r="I84" s="193" t="s">
        <v>529</v>
      </c>
      <c r="J84" s="193">
        <v>15</v>
      </c>
      <c r="K84" s="205"/>
    </row>
    <row r="85" spans="2:11" customFormat="1" ht="15" customHeight="1">
      <c r="B85" s="216"/>
      <c r="C85" s="193" t="s">
        <v>542</v>
      </c>
      <c r="D85" s="193"/>
      <c r="E85" s="193"/>
      <c r="F85" s="214" t="s">
        <v>533</v>
      </c>
      <c r="G85" s="193"/>
      <c r="H85" s="193" t="s">
        <v>543</v>
      </c>
      <c r="I85" s="193" t="s">
        <v>529</v>
      </c>
      <c r="J85" s="193">
        <v>20</v>
      </c>
      <c r="K85" s="205"/>
    </row>
    <row r="86" spans="2:11" customFormat="1" ht="15" customHeight="1">
      <c r="B86" s="216"/>
      <c r="C86" s="193" t="s">
        <v>544</v>
      </c>
      <c r="D86" s="193"/>
      <c r="E86" s="193"/>
      <c r="F86" s="214" t="s">
        <v>533</v>
      </c>
      <c r="G86" s="193"/>
      <c r="H86" s="193" t="s">
        <v>545</v>
      </c>
      <c r="I86" s="193" t="s">
        <v>529</v>
      </c>
      <c r="J86" s="193">
        <v>20</v>
      </c>
      <c r="K86" s="205"/>
    </row>
    <row r="87" spans="2:11" customFormat="1" ht="15" customHeight="1">
      <c r="B87" s="216"/>
      <c r="C87" s="193" t="s">
        <v>546</v>
      </c>
      <c r="D87" s="193"/>
      <c r="E87" s="193"/>
      <c r="F87" s="214" t="s">
        <v>533</v>
      </c>
      <c r="G87" s="215"/>
      <c r="H87" s="193" t="s">
        <v>547</v>
      </c>
      <c r="I87" s="193" t="s">
        <v>529</v>
      </c>
      <c r="J87" s="193">
        <v>50</v>
      </c>
      <c r="K87" s="205"/>
    </row>
    <row r="88" spans="2:11" customFormat="1" ht="15" customHeight="1">
      <c r="B88" s="216"/>
      <c r="C88" s="193" t="s">
        <v>548</v>
      </c>
      <c r="D88" s="193"/>
      <c r="E88" s="193"/>
      <c r="F88" s="214" t="s">
        <v>533</v>
      </c>
      <c r="G88" s="215"/>
      <c r="H88" s="193" t="s">
        <v>549</v>
      </c>
      <c r="I88" s="193" t="s">
        <v>529</v>
      </c>
      <c r="J88" s="193">
        <v>20</v>
      </c>
      <c r="K88" s="205"/>
    </row>
    <row r="89" spans="2:11" customFormat="1" ht="15" customHeight="1">
      <c r="B89" s="216"/>
      <c r="C89" s="193" t="s">
        <v>550</v>
      </c>
      <c r="D89" s="193"/>
      <c r="E89" s="193"/>
      <c r="F89" s="214" t="s">
        <v>533</v>
      </c>
      <c r="G89" s="215"/>
      <c r="H89" s="193" t="s">
        <v>551</v>
      </c>
      <c r="I89" s="193" t="s">
        <v>529</v>
      </c>
      <c r="J89" s="193">
        <v>20</v>
      </c>
      <c r="K89" s="205"/>
    </row>
    <row r="90" spans="2:11" customFormat="1" ht="15" customHeight="1">
      <c r="B90" s="216"/>
      <c r="C90" s="193" t="s">
        <v>552</v>
      </c>
      <c r="D90" s="193"/>
      <c r="E90" s="193"/>
      <c r="F90" s="214" t="s">
        <v>533</v>
      </c>
      <c r="G90" s="215"/>
      <c r="H90" s="193" t="s">
        <v>553</v>
      </c>
      <c r="I90" s="193" t="s">
        <v>529</v>
      </c>
      <c r="J90" s="193">
        <v>50</v>
      </c>
      <c r="K90" s="205"/>
    </row>
    <row r="91" spans="2:11" customFormat="1" ht="15" customHeight="1">
      <c r="B91" s="216"/>
      <c r="C91" s="193" t="s">
        <v>554</v>
      </c>
      <c r="D91" s="193"/>
      <c r="E91" s="193"/>
      <c r="F91" s="214" t="s">
        <v>533</v>
      </c>
      <c r="G91" s="215"/>
      <c r="H91" s="193" t="s">
        <v>554</v>
      </c>
      <c r="I91" s="193" t="s">
        <v>529</v>
      </c>
      <c r="J91" s="193">
        <v>50</v>
      </c>
      <c r="K91" s="205"/>
    </row>
    <row r="92" spans="2:11" customFormat="1" ht="15" customHeight="1">
      <c r="B92" s="216"/>
      <c r="C92" s="193" t="s">
        <v>555</v>
      </c>
      <c r="D92" s="193"/>
      <c r="E92" s="193"/>
      <c r="F92" s="214" t="s">
        <v>533</v>
      </c>
      <c r="G92" s="215"/>
      <c r="H92" s="193" t="s">
        <v>556</v>
      </c>
      <c r="I92" s="193" t="s">
        <v>529</v>
      </c>
      <c r="J92" s="193">
        <v>255</v>
      </c>
      <c r="K92" s="205"/>
    </row>
    <row r="93" spans="2:11" customFormat="1" ht="15" customHeight="1">
      <c r="B93" s="216"/>
      <c r="C93" s="193" t="s">
        <v>557</v>
      </c>
      <c r="D93" s="193"/>
      <c r="E93" s="193"/>
      <c r="F93" s="214" t="s">
        <v>527</v>
      </c>
      <c r="G93" s="215"/>
      <c r="H93" s="193" t="s">
        <v>558</v>
      </c>
      <c r="I93" s="193" t="s">
        <v>559</v>
      </c>
      <c r="J93" s="193"/>
      <c r="K93" s="205"/>
    </row>
    <row r="94" spans="2:11" customFormat="1" ht="15" customHeight="1">
      <c r="B94" s="216"/>
      <c r="C94" s="193" t="s">
        <v>560</v>
      </c>
      <c r="D94" s="193"/>
      <c r="E94" s="193"/>
      <c r="F94" s="214" t="s">
        <v>527</v>
      </c>
      <c r="G94" s="215"/>
      <c r="H94" s="193" t="s">
        <v>561</v>
      </c>
      <c r="I94" s="193" t="s">
        <v>562</v>
      </c>
      <c r="J94" s="193"/>
      <c r="K94" s="205"/>
    </row>
    <row r="95" spans="2:11" customFormat="1" ht="15" customHeight="1">
      <c r="B95" s="216"/>
      <c r="C95" s="193" t="s">
        <v>563</v>
      </c>
      <c r="D95" s="193"/>
      <c r="E95" s="193"/>
      <c r="F95" s="214" t="s">
        <v>527</v>
      </c>
      <c r="G95" s="215"/>
      <c r="H95" s="193" t="s">
        <v>563</v>
      </c>
      <c r="I95" s="193" t="s">
        <v>562</v>
      </c>
      <c r="J95" s="193"/>
      <c r="K95" s="205"/>
    </row>
    <row r="96" spans="2:11" customFormat="1" ht="15" customHeight="1">
      <c r="B96" s="216"/>
      <c r="C96" s="193" t="s">
        <v>43</v>
      </c>
      <c r="D96" s="193"/>
      <c r="E96" s="193"/>
      <c r="F96" s="214" t="s">
        <v>527</v>
      </c>
      <c r="G96" s="215"/>
      <c r="H96" s="193" t="s">
        <v>564</v>
      </c>
      <c r="I96" s="193" t="s">
        <v>562</v>
      </c>
      <c r="J96" s="193"/>
      <c r="K96" s="205"/>
    </row>
    <row r="97" spans="2:11" customFormat="1" ht="15" customHeight="1">
      <c r="B97" s="216"/>
      <c r="C97" s="193" t="s">
        <v>53</v>
      </c>
      <c r="D97" s="193"/>
      <c r="E97" s="193"/>
      <c r="F97" s="214" t="s">
        <v>527</v>
      </c>
      <c r="G97" s="215"/>
      <c r="H97" s="193" t="s">
        <v>565</v>
      </c>
      <c r="I97" s="193" t="s">
        <v>562</v>
      </c>
      <c r="J97" s="193"/>
      <c r="K97" s="205"/>
    </row>
    <row r="98" spans="2:11" customFormat="1" ht="15" customHeight="1">
      <c r="B98" s="217"/>
      <c r="C98" s="218"/>
      <c r="D98" s="218"/>
      <c r="E98" s="218"/>
      <c r="F98" s="218"/>
      <c r="G98" s="218"/>
      <c r="H98" s="218"/>
      <c r="I98" s="218"/>
      <c r="J98" s="218"/>
      <c r="K98" s="219"/>
    </row>
    <row r="99" spans="2:11" customFormat="1" ht="18.75" customHeight="1">
      <c r="B99" s="220"/>
      <c r="C99" s="221"/>
      <c r="D99" s="221"/>
      <c r="E99" s="221"/>
      <c r="F99" s="221"/>
      <c r="G99" s="221"/>
      <c r="H99" s="221"/>
      <c r="I99" s="221"/>
      <c r="J99" s="221"/>
      <c r="K99" s="220"/>
    </row>
    <row r="100" spans="2:11" customFormat="1" ht="18.75" customHeight="1"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</row>
    <row r="101" spans="2:11" customFormat="1" ht="7.5" customHeight="1">
      <c r="B101" s="201"/>
      <c r="C101" s="202"/>
      <c r="D101" s="202"/>
      <c r="E101" s="202"/>
      <c r="F101" s="202"/>
      <c r="G101" s="202"/>
      <c r="H101" s="202"/>
      <c r="I101" s="202"/>
      <c r="J101" s="202"/>
      <c r="K101" s="203"/>
    </row>
    <row r="102" spans="2:11" customFormat="1" ht="45" customHeight="1">
      <c r="B102" s="204"/>
      <c r="C102" s="301" t="s">
        <v>566</v>
      </c>
      <c r="D102" s="301"/>
      <c r="E102" s="301"/>
      <c r="F102" s="301"/>
      <c r="G102" s="301"/>
      <c r="H102" s="301"/>
      <c r="I102" s="301"/>
      <c r="J102" s="301"/>
      <c r="K102" s="205"/>
    </row>
    <row r="103" spans="2:11" customFormat="1" ht="17.25" customHeight="1">
      <c r="B103" s="204"/>
      <c r="C103" s="206" t="s">
        <v>521</v>
      </c>
      <c r="D103" s="206"/>
      <c r="E103" s="206"/>
      <c r="F103" s="206" t="s">
        <v>522</v>
      </c>
      <c r="G103" s="207"/>
      <c r="H103" s="206" t="s">
        <v>59</v>
      </c>
      <c r="I103" s="206" t="s">
        <v>62</v>
      </c>
      <c r="J103" s="206" t="s">
        <v>523</v>
      </c>
      <c r="K103" s="205"/>
    </row>
    <row r="104" spans="2:11" customFormat="1" ht="17.25" customHeight="1">
      <c r="B104" s="204"/>
      <c r="C104" s="208" t="s">
        <v>524</v>
      </c>
      <c r="D104" s="208"/>
      <c r="E104" s="208"/>
      <c r="F104" s="209" t="s">
        <v>525</v>
      </c>
      <c r="G104" s="210"/>
      <c r="H104" s="208"/>
      <c r="I104" s="208"/>
      <c r="J104" s="208" t="s">
        <v>526</v>
      </c>
      <c r="K104" s="205"/>
    </row>
    <row r="105" spans="2:11" customFormat="1" ht="5.25" customHeight="1">
      <c r="B105" s="204"/>
      <c r="C105" s="206"/>
      <c r="D105" s="206"/>
      <c r="E105" s="206"/>
      <c r="F105" s="206"/>
      <c r="G105" s="222"/>
      <c r="H105" s="206"/>
      <c r="I105" s="206"/>
      <c r="J105" s="206"/>
      <c r="K105" s="205"/>
    </row>
    <row r="106" spans="2:11" customFormat="1" ht="15" customHeight="1">
      <c r="B106" s="204"/>
      <c r="C106" s="193" t="s">
        <v>58</v>
      </c>
      <c r="D106" s="213"/>
      <c r="E106" s="213"/>
      <c r="F106" s="214" t="s">
        <v>527</v>
      </c>
      <c r="G106" s="193"/>
      <c r="H106" s="193" t="s">
        <v>567</v>
      </c>
      <c r="I106" s="193" t="s">
        <v>529</v>
      </c>
      <c r="J106" s="193">
        <v>20</v>
      </c>
      <c r="K106" s="205"/>
    </row>
    <row r="107" spans="2:11" customFormat="1" ht="15" customHeight="1">
      <c r="B107" s="204"/>
      <c r="C107" s="193" t="s">
        <v>530</v>
      </c>
      <c r="D107" s="193"/>
      <c r="E107" s="193"/>
      <c r="F107" s="214" t="s">
        <v>527</v>
      </c>
      <c r="G107" s="193"/>
      <c r="H107" s="193" t="s">
        <v>567</v>
      </c>
      <c r="I107" s="193" t="s">
        <v>529</v>
      </c>
      <c r="J107" s="193">
        <v>120</v>
      </c>
      <c r="K107" s="205"/>
    </row>
    <row r="108" spans="2:11" customFormat="1" ht="15" customHeight="1">
      <c r="B108" s="216"/>
      <c r="C108" s="193" t="s">
        <v>532</v>
      </c>
      <c r="D108" s="193"/>
      <c r="E108" s="193"/>
      <c r="F108" s="214" t="s">
        <v>533</v>
      </c>
      <c r="G108" s="193"/>
      <c r="H108" s="193" t="s">
        <v>567</v>
      </c>
      <c r="I108" s="193" t="s">
        <v>529</v>
      </c>
      <c r="J108" s="193">
        <v>50</v>
      </c>
      <c r="K108" s="205"/>
    </row>
    <row r="109" spans="2:11" customFormat="1" ht="15" customHeight="1">
      <c r="B109" s="216"/>
      <c r="C109" s="193" t="s">
        <v>535</v>
      </c>
      <c r="D109" s="193"/>
      <c r="E109" s="193"/>
      <c r="F109" s="214" t="s">
        <v>527</v>
      </c>
      <c r="G109" s="193"/>
      <c r="H109" s="193" t="s">
        <v>567</v>
      </c>
      <c r="I109" s="193" t="s">
        <v>537</v>
      </c>
      <c r="J109" s="193"/>
      <c r="K109" s="205"/>
    </row>
    <row r="110" spans="2:11" customFormat="1" ht="15" customHeight="1">
      <c r="B110" s="216"/>
      <c r="C110" s="193" t="s">
        <v>546</v>
      </c>
      <c r="D110" s="193"/>
      <c r="E110" s="193"/>
      <c r="F110" s="214" t="s">
        <v>533</v>
      </c>
      <c r="G110" s="193"/>
      <c r="H110" s="193" t="s">
        <v>567</v>
      </c>
      <c r="I110" s="193" t="s">
        <v>529</v>
      </c>
      <c r="J110" s="193">
        <v>50</v>
      </c>
      <c r="K110" s="205"/>
    </row>
    <row r="111" spans="2:11" customFormat="1" ht="15" customHeight="1">
      <c r="B111" s="216"/>
      <c r="C111" s="193" t="s">
        <v>554</v>
      </c>
      <c r="D111" s="193"/>
      <c r="E111" s="193"/>
      <c r="F111" s="214" t="s">
        <v>533</v>
      </c>
      <c r="G111" s="193"/>
      <c r="H111" s="193" t="s">
        <v>567</v>
      </c>
      <c r="I111" s="193" t="s">
        <v>529</v>
      </c>
      <c r="J111" s="193">
        <v>50</v>
      </c>
      <c r="K111" s="205"/>
    </row>
    <row r="112" spans="2:11" customFormat="1" ht="15" customHeight="1">
      <c r="B112" s="216"/>
      <c r="C112" s="193" t="s">
        <v>552</v>
      </c>
      <c r="D112" s="193"/>
      <c r="E112" s="193"/>
      <c r="F112" s="214" t="s">
        <v>533</v>
      </c>
      <c r="G112" s="193"/>
      <c r="H112" s="193" t="s">
        <v>567</v>
      </c>
      <c r="I112" s="193" t="s">
        <v>529</v>
      </c>
      <c r="J112" s="193">
        <v>50</v>
      </c>
      <c r="K112" s="205"/>
    </row>
    <row r="113" spans="2:11" customFormat="1" ht="15" customHeight="1">
      <c r="B113" s="216"/>
      <c r="C113" s="193" t="s">
        <v>58</v>
      </c>
      <c r="D113" s="193"/>
      <c r="E113" s="193"/>
      <c r="F113" s="214" t="s">
        <v>527</v>
      </c>
      <c r="G113" s="193"/>
      <c r="H113" s="193" t="s">
        <v>568</v>
      </c>
      <c r="I113" s="193" t="s">
        <v>529</v>
      </c>
      <c r="J113" s="193">
        <v>20</v>
      </c>
      <c r="K113" s="205"/>
    </row>
    <row r="114" spans="2:11" customFormat="1" ht="15" customHeight="1">
      <c r="B114" s="216"/>
      <c r="C114" s="193" t="s">
        <v>569</v>
      </c>
      <c r="D114" s="193"/>
      <c r="E114" s="193"/>
      <c r="F114" s="214" t="s">
        <v>527</v>
      </c>
      <c r="G114" s="193"/>
      <c r="H114" s="193" t="s">
        <v>570</v>
      </c>
      <c r="I114" s="193" t="s">
        <v>529</v>
      </c>
      <c r="J114" s="193">
        <v>120</v>
      </c>
      <c r="K114" s="205"/>
    </row>
    <row r="115" spans="2:11" customFormat="1" ht="15" customHeight="1">
      <c r="B115" s="216"/>
      <c r="C115" s="193" t="s">
        <v>43</v>
      </c>
      <c r="D115" s="193"/>
      <c r="E115" s="193"/>
      <c r="F115" s="214" t="s">
        <v>527</v>
      </c>
      <c r="G115" s="193"/>
      <c r="H115" s="193" t="s">
        <v>571</v>
      </c>
      <c r="I115" s="193" t="s">
        <v>562</v>
      </c>
      <c r="J115" s="193"/>
      <c r="K115" s="205"/>
    </row>
    <row r="116" spans="2:11" customFormat="1" ht="15" customHeight="1">
      <c r="B116" s="216"/>
      <c r="C116" s="193" t="s">
        <v>53</v>
      </c>
      <c r="D116" s="193"/>
      <c r="E116" s="193"/>
      <c r="F116" s="214" t="s">
        <v>527</v>
      </c>
      <c r="G116" s="193"/>
      <c r="H116" s="193" t="s">
        <v>572</v>
      </c>
      <c r="I116" s="193" t="s">
        <v>562</v>
      </c>
      <c r="J116" s="193"/>
      <c r="K116" s="205"/>
    </row>
    <row r="117" spans="2:11" customFormat="1" ht="15" customHeight="1">
      <c r="B117" s="216"/>
      <c r="C117" s="193" t="s">
        <v>62</v>
      </c>
      <c r="D117" s="193"/>
      <c r="E117" s="193"/>
      <c r="F117" s="214" t="s">
        <v>527</v>
      </c>
      <c r="G117" s="193"/>
      <c r="H117" s="193" t="s">
        <v>573</v>
      </c>
      <c r="I117" s="193" t="s">
        <v>574</v>
      </c>
      <c r="J117" s="193"/>
      <c r="K117" s="205"/>
    </row>
    <row r="118" spans="2:11" customFormat="1" ht="15" customHeight="1">
      <c r="B118" s="217"/>
      <c r="C118" s="223"/>
      <c r="D118" s="223"/>
      <c r="E118" s="223"/>
      <c r="F118" s="223"/>
      <c r="G118" s="223"/>
      <c r="H118" s="223"/>
      <c r="I118" s="223"/>
      <c r="J118" s="223"/>
      <c r="K118" s="219"/>
    </row>
    <row r="119" spans="2:11" customFormat="1" ht="18.75" customHeight="1">
      <c r="B119" s="224"/>
      <c r="C119" s="225"/>
      <c r="D119" s="225"/>
      <c r="E119" s="225"/>
      <c r="F119" s="226"/>
      <c r="G119" s="225"/>
      <c r="H119" s="225"/>
      <c r="I119" s="225"/>
      <c r="J119" s="225"/>
      <c r="K119" s="224"/>
    </row>
    <row r="120" spans="2:11" customFormat="1" ht="18.75" customHeight="1">
      <c r="B120" s="200"/>
      <c r="C120" s="200"/>
      <c r="D120" s="200"/>
      <c r="E120" s="200"/>
      <c r="F120" s="200"/>
      <c r="G120" s="200"/>
      <c r="H120" s="200"/>
      <c r="I120" s="200"/>
      <c r="J120" s="200"/>
      <c r="K120" s="200"/>
    </row>
    <row r="121" spans="2:11" customFormat="1" ht="7.5" customHeight="1">
      <c r="B121" s="227"/>
      <c r="C121" s="228"/>
      <c r="D121" s="228"/>
      <c r="E121" s="228"/>
      <c r="F121" s="228"/>
      <c r="G121" s="228"/>
      <c r="H121" s="228"/>
      <c r="I121" s="228"/>
      <c r="J121" s="228"/>
      <c r="K121" s="229"/>
    </row>
    <row r="122" spans="2:11" customFormat="1" ht="45" customHeight="1">
      <c r="B122" s="230"/>
      <c r="C122" s="302" t="s">
        <v>575</v>
      </c>
      <c r="D122" s="302"/>
      <c r="E122" s="302"/>
      <c r="F122" s="302"/>
      <c r="G122" s="302"/>
      <c r="H122" s="302"/>
      <c r="I122" s="302"/>
      <c r="J122" s="302"/>
      <c r="K122" s="231"/>
    </row>
    <row r="123" spans="2:11" customFormat="1" ht="17.25" customHeight="1">
      <c r="B123" s="232"/>
      <c r="C123" s="206" t="s">
        <v>521</v>
      </c>
      <c r="D123" s="206"/>
      <c r="E123" s="206"/>
      <c r="F123" s="206" t="s">
        <v>522</v>
      </c>
      <c r="G123" s="207"/>
      <c r="H123" s="206" t="s">
        <v>59</v>
      </c>
      <c r="I123" s="206" t="s">
        <v>62</v>
      </c>
      <c r="J123" s="206" t="s">
        <v>523</v>
      </c>
      <c r="K123" s="233"/>
    </row>
    <row r="124" spans="2:11" customFormat="1" ht="17.25" customHeight="1">
      <c r="B124" s="232"/>
      <c r="C124" s="208" t="s">
        <v>524</v>
      </c>
      <c r="D124" s="208"/>
      <c r="E124" s="208"/>
      <c r="F124" s="209" t="s">
        <v>525</v>
      </c>
      <c r="G124" s="210"/>
      <c r="H124" s="208"/>
      <c r="I124" s="208"/>
      <c r="J124" s="208" t="s">
        <v>526</v>
      </c>
      <c r="K124" s="233"/>
    </row>
    <row r="125" spans="2:11" customFormat="1" ht="5.25" customHeight="1">
      <c r="B125" s="234"/>
      <c r="C125" s="211"/>
      <c r="D125" s="211"/>
      <c r="E125" s="211"/>
      <c r="F125" s="211"/>
      <c r="G125" s="235"/>
      <c r="H125" s="211"/>
      <c r="I125" s="211"/>
      <c r="J125" s="211"/>
      <c r="K125" s="236"/>
    </row>
    <row r="126" spans="2:11" customFormat="1" ht="15" customHeight="1">
      <c r="B126" s="234"/>
      <c r="C126" s="193" t="s">
        <v>530</v>
      </c>
      <c r="D126" s="213"/>
      <c r="E126" s="213"/>
      <c r="F126" s="214" t="s">
        <v>527</v>
      </c>
      <c r="G126" s="193"/>
      <c r="H126" s="193" t="s">
        <v>567</v>
      </c>
      <c r="I126" s="193" t="s">
        <v>529</v>
      </c>
      <c r="J126" s="193">
        <v>120</v>
      </c>
      <c r="K126" s="237"/>
    </row>
    <row r="127" spans="2:11" customFormat="1" ht="15" customHeight="1">
      <c r="B127" s="234"/>
      <c r="C127" s="193" t="s">
        <v>576</v>
      </c>
      <c r="D127" s="193"/>
      <c r="E127" s="193"/>
      <c r="F127" s="214" t="s">
        <v>527</v>
      </c>
      <c r="G127" s="193"/>
      <c r="H127" s="193" t="s">
        <v>577</v>
      </c>
      <c r="I127" s="193" t="s">
        <v>529</v>
      </c>
      <c r="J127" s="193" t="s">
        <v>578</v>
      </c>
      <c r="K127" s="237"/>
    </row>
    <row r="128" spans="2:11" customFormat="1" ht="15" customHeight="1">
      <c r="B128" s="234"/>
      <c r="C128" s="193" t="s">
        <v>475</v>
      </c>
      <c r="D128" s="193"/>
      <c r="E128" s="193"/>
      <c r="F128" s="214" t="s">
        <v>527</v>
      </c>
      <c r="G128" s="193"/>
      <c r="H128" s="193" t="s">
        <v>579</v>
      </c>
      <c r="I128" s="193" t="s">
        <v>529</v>
      </c>
      <c r="J128" s="193" t="s">
        <v>578</v>
      </c>
      <c r="K128" s="237"/>
    </row>
    <row r="129" spans="2:11" customFormat="1" ht="15" customHeight="1">
      <c r="B129" s="234"/>
      <c r="C129" s="193" t="s">
        <v>538</v>
      </c>
      <c r="D129" s="193"/>
      <c r="E129" s="193"/>
      <c r="F129" s="214" t="s">
        <v>533</v>
      </c>
      <c r="G129" s="193"/>
      <c r="H129" s="193" t="s">
        <v>539</v>
      </c>
      <c r="I129" s="193" t="s">
        <v>529</v>
      </c>
      <c r="J129" s="193">
        <v>15</v>
      </c>
      <c r="K129" s="237"/>
    </row>
    <row r="130" spans="2:11" customFormat="1" ht="15" customHeight="1">
      <c r="B130" s="234"/>
      <c r="C130" s="193" t="s">
        <v>540</v>
      </c>
      <c r="D130" s="193"/>
      <c r="E130" s="193"/>
      <c r="F130" s="214" t="s">
        <v>533</v>
      </c>
      <c r="G130" s="193"/>
      <c r="H130" s="193" t="s">
        <v>541</v>
      </c>
      <c r="I130" s="193" t="s">
        <v>529</v>
      </c>
      <c r="J130" s="193">
        <v>15</v>
      </c>
      <c r="K130" s="237"/>
    </row>
    <row r="131" spans="2:11" customFormat="1" ht="15" customHeight="1">
      <c r="B131" s="234"/>
      <c r="C131" s="193" t="s">
        <v>542</v>
      </c>
      <c r="D131" s="193"/>
      <c r="E131" s="193"/>
      <c r="F131" s="214" t="s">
        <v>533</v>
      </c>
      <c r="G131" s="193"/>
      <c r="H131" s="193" t="s">
        <v>543</v>
      </c>
      <c r="I131" s="193" t="s">
        <v>529</v>
      </c>
      <c r="J131" s="193">
        <v>20</v>
      </c>
      <c r="K131" s="237"/>
    </row>
    <row r="132" spans="2:11" customFormat="1" ht="15" customHeight="1">
      <c r="B132" s="234"/>
      <c r="C132" s="193" t="s">
        <v>544</v>
      </c>
      <c r="D132" s="193"/>
      <c r="E132" s="193"/>
      <c r="F132" s="214" t="s">
        <v>533</v>
      </c>
      <c r="G132" s="193"/>
      <c r="H132" s="193" t="s">
        <v>545</v>
      </c>
      <c r="I132" s="193" t="s">
        <v>529</v>
      </c>
      <c r="J132" s="193">
        <v>20</v>
      </c>
      <c r="K132" s="237"/>
    </row>
    <row r="133" spans="2:11" customFormat="1" ht="15" customHeight="1">
      <c r="B133" s="234"/>
      <c r="C133" s="193" t="s">
        <v>532</v>
      </c>
      <c r="D133" s="193"/>
      <c r="E133" s="193"/>
      <c r="F133" s="214" t="s">
        <v>533</v>
      </c>
      <c r="G133" s="193"/>
      <c r="H133" s="193" t="s">
        <v>567</v>
      </c>
      <c r="I133" s="193" t="s">
        <v>529</v>
      </c>
      <c r="J133" s="193">
        <v>50</v>
      </c>
      <c r="K133" s="237"/>
    </row>
    <row r="134" spans="2:11" customFormat="1" ht="15" customHeight="1">
      <c r="B134" s="234"/>
      <c r="C134" s="193" t="s">
        <v>546</v>
      </c>
      <c r="D134" s="193"/>
      <c r="E134" s="193"/>
      <c r="F134" s="214" t="s">
        <v>533</v>
      </c>
      <c r="G134" s="193"/>
      <c r="H134" s="193" t="s">
        <v>567</v>
      </c>
      <c r="I134" s="193" t="s">
        <v>529</v>
      </c>
      <c r="J134" s="193">
        <v>50</v>
      </c>
      <c r="K134" s="237"/>
    </row>
    <row r="135" spans="2:11" customFormat="1" ht="15" customHeight="1">
      <c r="B135" s="234"/>
      <c r="C135" s="193" t="s">
        <v>552</v>
      </c>
      <c r="D135" s="193"/>
      <c r="E135" s="193"/>
      <c r="F135" s="214" t="s">
        <v>533</v>
      </c>
      <c r="G135" s="193"/>
      <c r="H135" s="193" t="s">
        <v>567</v>
      </c>
      <c r="I135" s="193" t="s">
        <v>529</v>
      </c>
      <c r="J135" s="193">
        <v>50</v>
      </c>
      <c r="K135" s="237"/>
    </row>
    <row r="136" spans="2:11" customFormat="1" ht="15" customHeight="1">
      <c r="B136" s="234"/>
      <c r="C136" s="193" t="s">
        <v>554</v>
      </c>
      <c r="D136" s="193"/>
      <c r="E136" s="193"/>
      <c r="F136" s="214" t="s">
        <v>533</v>
      </c>
      <c r="G136" s="193"/>
      <c r="H136" s="193" t="s">
        <v>567</v>
      </c>
      <c r="I136" s="193" t="s">
        <v>529</v>
      </c>
      <c r="J136" s="193">
        <v>50</v>
      </c>
      <c r="K136" s="237"/>
    </row>
    <row r="137" spans="2:11" customFormat="1" ht="15" customHeight="1">
      <c r="B137" s="234"/>
      <c r="C137" s="193" t="s">
        <v>555</v>
      </c>
      <c r="D137" s="193"/>
      <c r="E137" s="193"/>
      <c r="F137" s="214" t="s">
        <v>533</v>
      </c>
      <c r="G137" s="193"/>
      <c r="H137" s="193" t="s">
        <v>580</v>
      </c>
      <c r="I137" s="193" t="s">
        <v>529</v>
      </c>
      <c r="J137" s="193">
        <v>255</v>
      </c>
      <c r="K137" s="237"/>
    </row>
    <row r="138" spans="2:11" customFormat="1" ht="15" customHeight="1">
      <c r="B138" s="234"/>
      <c r="C138" s="193" t="s">
        <v>557</v>
      </c>
      <c r="D138" s="193"/>
      <c r="E138" s="193"/>
      <c r="F138" s="214" t="s">
        <v>527</v>
      </c>
      <c r="G138" s="193"/>
      <c r="H138" s="193" t="s">
        <v>581</v>
      </c>
      <c r="I138" s="193" t="s">
        <v>559</v>
      </c>
      <c r="J138" s="193"/>
      <c r="K138" s="237"/>
    </row>
    <row r="139" spans="2:11" customFormat="1" ht="15" customHeight="1">
      <c r="B139" s="234"/>
      <c r="C139" s="193" t="s">
        <v>560</v>
      </c>
      <c r="D139" s="193"/>
      <c r="E139" s="193"/>
      <c r="F139" s="214" t="s">
        <v>527</v>
      </c>
      <c r="G139" s="193"/>
      <c r="H139" s="193" t="s">
        <v>582</v>
      </c>
      <c r="I139" s="193" t="s">
        <v>562</v>
      </c>
      <c r="J139" s="193"/>
      <c r="K139" s="237"/>
    </row>
    <row r="140" spans="2:11" customFormat="1" ht="15" customHeight="1">
      <c r="B140" s="234"/>
      <c r="C140" s="193" t="s">
        <v>563</v>
      </c>
      <c r="D140" s="193"/>
      <c r="E140" s="193"/>
      <c r="F140" s="214" t="s">
        <v>527</v>
      </c>
      <c r="G140" s="193"/>
      <c r="H140" s="193" t="s">
        <v>563</v>
      </c>
      <c r="I140" s="193" t="s">
        <v>562</v>
      </c>
      <c r="J140" s="193"/>
      <c r="K140" s="237"/>
    </row>
    <row r="141" spans="2:11" customFormat="1" ht="15" customHeight="1">
      <c r="B141" s="234"/>
      <c r="C141" s="193" t="s">
        <v>43</v>
      </c>
      <c r="D141" s="193"/>
      <c r="E141" s="193"/>
      <c r="F141" s="214" t="s">
        <v>527</v>
      </c>
      <c r="G141" s="193"/>
      <c r="H141" s="193" t="s">
        <v>583</v>
      </c>
      <c r="I141" s="193" t="s">
        <v>562</v>
      </c>
      <c r="J141" s="193"/>
      <c r="K141" s="237"/>
    </row>
    <row r="142" spans="2:11" customFormat="1" ht="15" customHeight="1">
      <c r="B142" s="234"/>
      <c r="C142" s="193" t="s">
        <v>584</v>
      </c>
      <c r="D142" s="193"/>
      <c r="E142" s="193"/>
      <c r="F142" s="214" t="s">
        <v>527</v>
      </c>
      <c r="G142" s="193"/>
      <c r="H142" s="193" t="s">
        <v>585</v>
      </c>
      <c r="I142" s="193" t="s">
        <v>562</v>
      </c>
      <c r="J142" s="193"/>
      <c r="K142" s="237"/>
    </row>
    <row r="143" spans="2:11" customFormat="1" ht="15" customHeight="1">
      <c r="B143" s="238"/>
      <c r="C143" s="239"/>
      <c r="D143" s="239"/>
      <c r="E143" s="239"/>
      <c r="F143" s="239"/>
      <c r="G143" s="239"/>
      <c r="H143" s="239"/>
      <c r="I143" s="239"/>
      <c r="J143" s="239"/>
      <c r="K143" s="240"/>
    </row>
    <row r="144" spans="2:11" customFormat="1" ht="18.75" customHeight="1">
      <c r="B144" s="225"/>
      <c r="C144" s="225"/>
      <c r="D144" s="225"/>
      <c r="E144" s="225"/>
      <c r="F144" s="226"/>
      <c r="G144" s="225"/>
      <c r="H144" s="225"/>
      <c r="I144" s="225"/>
      <c r="J144" s="225"/>
      <c r="K144" s="225"/>
    </row>
    <row r="145" spans="2:11" customFormat="1" ht="18.75" customHeight="1">
      <c r="B145" s="200"/>
      <c r="C145" s="200"/>
      <c r="D145" s="200"/>
      <c r="E145" s="200"/>
      <c r="F145" s="200"/>
      <c r="G145" s="200"/>
      <c r="H145" s="200"/>
      <c r="I145" s="200"/>
      <c r="J145" s="200"/>
      <c r="K145" s="200"/>
    </row>
    <row r="146" spans="2:11" customFormat="1" ht="7.5" customHeight="1">
      <c r="B146" s="201"/>
      <c r="C146" s="202"/>
      <c r="D146" s="202"/>
      <c r="E146" s="202"/>
      <c r="F146" s="202"/>
      <c r="G146" s="202"/>
      <c r="H146" s="202"/>
      <c r="I146" s="202"/>
      <c r="J146" s="202"/>
      <c r="K146" s="203"/>
    </row>
    <row r="147" spans="2:11" customFormat="1" ht="45" customHeight="1">
      <c r="B147" s="204"/>
      <c r="C147" s="301" t="s">
        <v>586</v>
      </c>
      <c r="D147" s="301"/>
      <c r="E147" s="301"/>
      <c r="F147" s="301"/>
      <c r="G147" s="301"/>
      <c r="H147" s="301"/>
      <c r="I147" s="301"/>
      <c r="J147" s="301"/>
      <c r="K147" s="205"/>
    </row>
    <row r="148" spans="2:11" customFormat="1" ht="17.25" customHeight="1">
      <c r="B148" s="204"/>
      <c r="C148" s="206" t="s">
        <v>521</v>
      </c>
      <c r="D148" s="206"/>
      <c r="E148" s="206"/>
      <c r="F148" s="206" t="s">
        <v>522</v>
      </c>
      <c r="G148" s="207"/>
      <c r="H148" s="206" t="s">
        <v>59</v>
      </c>
      <c r="I148" s="206" t="s">
        <v>62</v>
      </c>
      <c r="J148" s="206" t="s">
        <v>523</v>
      </c>
      <c r="K148" s="205"/>
    </row>
    <row r="149" spans="2:11" customFormat="1" ht="17.25" customHeight="1">
      <c r="B149" s="204"/>
      <c r="C149" s="208" t="s">
        <v>524</v>
      </c>
      <c r="D149" s="208"/>
      <c r="E149" s="208"/>
      <c r="F149" s="209" t="s">
        <v>525</v>
      </c>
      <c r="G149" s="210"/>
      <c r="H149" s="208"/>
      <c r="I149" s="208"/>
      <c r="J149" s="208" t="s">
        <v>526</v>
      </c>
      <c r="K149" s="205"/>
    </row>
    <row r="150" spans="2:11" customFormat="1" ht="5.25" customHeight="1">
      <c r="B150" s="216"/>
      <c r="C150" s="211"/>
      <c r="D150" s="211"/>
      <c r="E150" s="211"/>
      <c r="F150" s="211"/>
      <c r="G150" s="212"/>
      <c r="H150" s="211"/>
      <c r="I150" s="211"/>
      <c r="J150" s="211"/>
      <c r="K150" s="237"/>
    </row>
    <row r="151" spans="2:11" customFormat="1" ht="15" customHeight="1">
      <c r="B151" s="216"/>
      <c r="C151" s="241" t="s">
        <v>530</v>
      </c>
      <c r="D151" s="193"/>
      <c r="E151" s="193"/>
      <c r="F151" s="242" t="s">
        <v>527</v>
      </c>
      <c r="G151" s="193"/>
      <c r="H151" s="241" t="s">
        <v>567</v>
      </c>
      <c r="I151" s="241" t="s">
        <v>529</v>
      </c>
      <c r="J151" s="241">
        <v>120</v>
      </c>
      <c r="K151" s="237"/>
    </row>
    <row r="152" spans="2:11" customFormat="1" ht="15" customHeight="1">
      <c r="B152" s="216"/>
      <c r="C152" s="241" t="s">
        <v>576</v>
      </c>
      <c r="D152" s="193"/>
      <c r="E152" s="193"/>
      <c r="F152" s="242" t="s">
        <v>527</v>
      </c>
      <c r="G152" s="193"/>
      <c r="H152" s="241" t="s">
        <v>587</v>
      </c>
      <c r="I152" s="241" t="s">
        <v>529</v>
      </c>
      <c r="J152" s="241" t="s">
        <v>578</v>
      </c>
      <c r="K152" s="237"/>
    </row>
    <row r="153" spans="2:11" customFormat="1" ht="15" customHeight="1">
      <c r="B153" s="216"/>
      <c r="C153" s="241" t="s">
        <v>475</v>
      </c>
      <c r="D153" s="193"/>
      <c r="E153" s="193"/>
      <c r="F153" s="242" t="s">
        <v>527</v>
      </c>
      <c r="G153" s="193"/>
      <c r="H153" s="241" t="s">
        <v>588</v>
      </c>
      <c r="I153" s="241" t="s">
        <v>529</v>
      </c>
      <c r="J153" s="241" t="s">
        <v>578</v>
      </c>
      <c r="K153" s="237"/>
    </row>
    <row r="154" spans="2:11" customFormat="1" ht="15" customHeight="1">
      <c r="B154" s="216"/>
      <c r="C154" s="241" t="s">
        <v>532</v>
      </c>
      <c r="D154" s="193"/>
      <c r="E154" s="193"/>
      <c r="F154" s="242" t="s">
        <v>533</v>
      </c>
      <c r="G154" s="193"/>
      <c r="H154" s="241" t="s">
        <v>567</v>
      </c>
      <c r="I154" s="241" t="s">
        <v>529</v>
      </c>
      <c r="J154" s="241">
        <v>50</v>
      </c>
      <c r="K154" s="237"/>
    </row>
    <row r="155" spans="2:11" customFormat="1" ht="15" customHeight="1">
      <c r="B155" s="216"/>
      <c r="C155" s="241" t="s">
        <v>535</v>
      </c>
      <c r="D155" s="193"/>
      <c r="E155" s="193"/>
      <c r="F155" s="242" t="s">
        <v>527</v>
      </c>
      <c r="G155" s="193"/>
      <c r="H155" s="241" t="s">
        <v>567</v>
      </c>
      <c r="I155" s="241" t="s">
        <v>537</v>
      </c>
      <c r="J155" s="241"/>
      <c r="K155" s="237"/>
    </row>
    <row r="156" spans="2:11" customFormat="1" ht="15" customHeight="1">
      <c r="B156" s="216"/>
      <c r="C156" s="241" t="s">
        <v>546</v>
      </c>
      <c r="D156" s="193"/>
      <c r="E156" s="193"/>
      <c r="F156" s="242" t="s">
        <v>533</v>
      </c>
      <c r="G156" s="193"/>
      <c r="H156" s="241" t="s">
        <v>567</v>
      </c>
      <c r="I156" s="241" t="s">
        <v>529</v>
      </c>
      <c r="J156" s="241">
        <v>50</v>
      </c>
      <c r="K156" s="237"/>
    </row>
    <row r="157" spans="2:11" customFormat="1" ht="15" customHeight="1">
      <c r="B157" s="216"/>
      <c r="C157" s="241" t="s">
        <v>554</v>
      </c>
      <c r="D157" s="193"/>
      <c r="E157" s="193"/>
      <c r="F157" s="242" t="s">
        <v>533</v>
      </c>
      <c r="G157" s="193"/>
      <c r="H157" s="241" t="s">
        <v>567</v>
      </c>
      <c r="I157" s="241" t="s">
        <v>529</v>
      </c>
      <c r="J157" s="241">
        <v>50</v>
      </c>
      <c r="K157" s="237"/>
    </row>
    <row r="158" spans="2:11" customFormat="1" ht="15" customHeight="1">
      <c r="B158" s="216"/>
      <c r="C158" s="241" t="s">
        <v>552</v>
      </c>
      <c r="D158" s="193"/>
      <c r="E158" s="193"/>
      <c r="F158" s="242" t="s">
        <v>533</v>
      </c>
      <c r="G158" s="193"/>
      <c r="H158" s="241" t="s">
        <v>567</v>
      </c>
      <c r="I158" s="241" t="s">
        <v>529</v>
      </c>
      <c r="J158" s="241">
        <v>50</v>
      </c>
      <c r="K158" s="237"/>
    </row>
    <row r="159" spans="2:11" customFormat="1" ht="15" customHeight="1">
      <c r="B159" s="216"/>
      <c r="C159" s="241" t="s">
        <v>95</v>
      </c>
      <c r="D159" s="193"/>
      <c r="E159" s="193"/>
      <c r="F159" s="242" t="s">
        <v>527</v>
      </c>
      <c r="G159" s="193"/>
      <c r="H159" s="241" t="s">
        <v>589</v>
      </c>
      <c r="I159" s="241" t="s">
        <v>529</v>
      </c>
      <c r="J159" s="241" t="s">
        <v>590</v>
      </c>
      <c r="K159" s="237"/>
    </row>
    <row r="160" spans="2:11" customFormat="1" ht="15" customHeight="1">
      <c r="B160" s="216"/>
      <c r="C160" s="241" t="s">
        <v>591</v>
      </c>
      <c r="D160" s="193"/>
      <c r="E160" s="193"/>
      <c r="F160" s="242" t="s">
        <v>527</v>
      </c>
      <c r="G160" s="193"/>
      <c r="H160" s="241" t="s">
        <v>592</v>
      </c>
      <c r="I160" s="241" t="s">
        <v>562</v>
      </c>
      <c r="J160" s="241"/>
      <c r="K160" s="237"/>
    </row>
    <row r="161" spans="2:11" customFormat="1" ht="15" customHeight="1">
      <c r="B161" s="243"/>
      <c r="C161" s="223"/>
      <c r="D161" s="223"/>
      <c r="E161" s="223"/>
      <c r="F161" s="223"/>
      <c r="G161" s="223"/>
      <c r="H161" s="223"/>
      <c r="I161" s="223"/>
      <c r="J161" s="223"/>
      <c r="K161" s="244"/>
    </row>
    <row r="162" spans="2:11" customFormat="1" ht="18.75" customHeight="1">
      <c r="B162" s="225"/>
      <c r="C162" s="235"/>
      <c r="D162" s="235"/>
      <c r="E162" s="235"/>
      <c r="F162" s="245"/>
      <c r="G162" s="235"/>
      <c r="H162" s="235"/>
      <c r="I162" s="235"/>
      <c r="J162" s="235"/>
      <c r="K162" s="225"/>
    </row>
    <row r="163" spans="2:11" customFormat="1" ht="18.75" customHeight="1">
      <c r="B163" s="200"/>
      <c r="C163" s="200"/>
      <c r="D163" s="200"/>
      <c r="E163" s="200"/>
      <c r="F163" s="200"/>
      <c r="G163" s="200"/>
      <c r="H163" s="200"/>
      <c r="I163" s="200"/>
      <c r="J163" s="200"/>
      <c r="K163" s="200"/>
    </row>
    <row r="164" spans="2:11" customFormat="1" ht="7.5" customHeight="1">
      <c r="B164" s="182"/>
      <c r="C164" s="183"/>
      <c r="D164" s="183"/>
      <c r="E164" s="183"/>
      <c r="F164" s="183"/>
      <c r="G164" s="183"/>
      <c r="H164" s="183"/>
      <c r="I164" s="183"/>
      <c r="J164" s="183"/>
      <c r="K164" s="184"/>
    </row>
    <row r="165" spans="2:11" customFormat="1" ht="45" customHeight="1">
      <c r="B165" s="185"/>
      <c r="C165" s="302" t="s">
        <v>593</v>
      </c>
      <c r="D165" s="302"/>
      <c r="E165" s="302"/>
      <c r="F165" s="302"/>
      <c r="G165" s="302"/>
      <c r="H165" s="302"/>
      <c r="I165" s="302"/>
      <c r="J165" s="302"/>
      <c r="K165" s="186"/>
    </row>
    <row r="166" spans="2:11" customFormat="1" ht="17.25" customHeight="1">
      <c r="B166" s="185"/>
      <c r="C166" s="206" t="s">
        <v>521</v>
      </c>
      <c r="D166" s="206"/>
      <c r="E166" s="206"/>
      <c r="F166" s="206" t="s">
        <v>522</v>
      </c>
      <c r="G166" s="246"/>
      <c r="H166" s="247" t="s">
        <v>59</v>
      </c>
      <c r="I166" s="247" t="s">
        <v>62</v>
      </c>
      <c r="J166" s="206" t="s">
        <v>523</v>
      </c>
      <c r="K166" s="186"/>
    </row>
    <row r="167" spans="2:11" customFormat="1" ht="17.25" customHeight="1">
      <c r="B167" s="187"/>
      <c r="C167" s="208" t="s">
        <v>524</v>
      </c>
      <c r="D167" s="208"/>
      <c r="E167" s="208"/>
      <c r="F167" s="209" t="s">
        <v>525</v>
      </c>
      <c r="G167" s="248"/>
      <c r="H167" s="249"/>
      <c r="I167" s="249"/>
      <c r="J167" s="208" t="s">
        <v>526</v>
      </c>
      <c r="K167" s="188"/>
    </row>
    <row r="168" spans="2:11" customFormat="1" ht="5.25" customHeight="1">
      <c r="B168" s="216"/>
      <c r="C168" s="211"/>
      <c r="D168" s="211"/>
      <c r="E168" s="211"/>
      <c r="F168" s="211"/>
      <c r="G168" s="212"/>
      <c r="H168" s="211"/>
      <c r="I168" s="211"/>
      <c r="J168" s="211"/>
      <c r="K168" s="237"/>
    </row>
    <row r="169" spans="2:11" customFormat="1" ht="15" customHeight="1">
      <c r="B169" s="216"/>
      <c r="C169" s="193" t="s">
        <v>530</v>
      </c>
      <c r="D169" s="193"/>
      <c r="E169" s="193"/>
      <c r="F169" s="214" t="s">
        <v>527</v>
      </c>
      <c r="G169" s="193"/>
      <c r="H169" s="193" t="s">
        <v>567</v>
      </c>
      <c r="I169" s="193" t="s">
        <v>529</v>
      </c>
      <c r="J169" s="193">
        <v>120</v>
      </c>
      <c r="K169" s="237"/>
    </row>
    <row r="170" spans="2:11" customFormat="1" ht="15" customHeight="1">
      <c r="B170" s="216"/>
      <c r="C170" s="193" t="s">
        <v>576</v>
      </c>
      <c r="D170" s="193"/>
      <c r="E170" s="193"/>
      <c r="F170" s="214" t="s">
        <v>527</v>
      </c>
      <c r="G170" s="193"/>
      <c r="H170" s="193" t="s">
        <v>577</v>
      </c>
      <c r="I170" s="193" t="s">
        <v>529</v>
      </c>
      <c r="J170" s="193" t="s">
        <v>578</v>
      </c>
      <c r="K170" s="237"/>
    </row>
    <row r="171" spans="2:11" customFormat="1" ht="15" customHeight="1">
      <c r="B171" s="216"/>
      <c r="C171" s="193" t="s">
        <v>475</v>
      </c>
      <c r="D171" s="193"/>
      <c r="E171" s="193"/>
      <c r="F171" s="214" t="s">
        <v>527</v>
      </c>
      <c r="G171" s="193"/>
      <c r="H171" s="193" t="s">
        <v>594</v>
      </c>
      <c r="I171" s="193" t="s">
        <v>529</v>
      </c>
      <c r="J171" s="193" t="s">
        <v>578</v>
      </c>
      <c r="K171" s="237"/>
    </row>
    <row r="172" spans="2:11" customFormat="1" ht="15" customHeight="1">
      <c r="B172" s="216"/>
      <c r="C172" s="193" t="s">
        <v>532</v>
      </c>
      <c r="D172" s="193"/>
      <c r="E172" s="193"/>
      <c r="F172" s="214" t="s">
        <v>533</v>
      </c>
      <c r="G172" s="193"/>
      <c r="H172" s="193" t="s">
        <v>594</v>
      </c>
      <c r="I172" s="193" t="s">
        <v>529</v>
      </c>
      <c r="J172" s="193">
        <v>50</v>
      </c>
      <c r="K172" s="237"/>
    </row>
    <row r="173" spans="2:11" customFormat="1" ht="15" customHeight="1">
      <c r="B173" s="216"/>
      <c r="C173" s="193" t="s">
        <v>535</v>
      </c>
      <c r="D173" s="193"/>
      <c r="E173" s="193"/>
      <c r="F173" s="214" t="s">
        <v>527</v>
      </c>
      <c r="G173" s="193"/>
      <c r="H173" s="193" t="s">
        <v>594</v>
      </c>
      <c r="I173" s="193" t="s">
        <v>537</v>
      </c>
      <c r="J173" s="193"/>
      <c r="K173" s="237"/>
    </row>
    <row r="174" spans="2:11" customFormat="1" ht="15" customHeight="1">
      <c r="B174" s="216"/>
      <c r="C174" s="193" t="s">
        <v>546</v>
      </c>
      <c r="D174" s="193"/>
      <c r="E174" s="193"/>
      <c r="F174" s="214" t="s">
        <v>533</v>
      </c>
      <c r="G174" s="193"/>
      <c r="H174" s="193" t="s">
        <v>594</v>
      </c>
      <c r="I174" s="193" t="s">
        <v>529</v>
      </c>
      <c r="J174" s="193">
        <v>50</v>
      </c>
      <c r="K174" s="237"/>
    </row>
    <row r="175" spans="2:11" customFormat="1" ht="15" customHeight="1">
      <c r="B175" s="216"/>
      <c r="C175" s="193" t="s">
        <v>554</v>
      </c>
      <c r="D175" s="193"/>
      <c r="E175" s="193"/>
      <c r="F175" s="214" t="s">
        <v>533</v>
      </c>
      <c r="G175" s="193"/>
      <c r="H175" s="193" t="s">
        <v>594</v>
      </c>
      <c r="I175" s="193" t="s">
        <v>529</v>
      </c>
      <c r="J175" s="193">
        <v>50</v>
      </c>
      <c r="K175" s="237"/>
    </row>
    <row r="176" spans="2:11" customFormat="1" ht="15" customHeight="1">
      <c r="B176" s="216"/>
      <c r="C176" s="193" t="s">
        <v>552</v>
      </c>
      <c r="D176" s="193"/>
      <c r="E176" s="193"/>
      <c r="F176" s="214" t="s">
        <v>533</v>
      </c>
      <c r="G176" s="193"/>
      <c r="H176" s="193" t="s">
        <v>594</v>
      </c>
      <c r="I176" s="193" t="s">
        <v>529</v>
      </c>
      <c r="J176" s="193">
        <v>50</v>
      </c>
      <c r="K176" s="237"/>
    </row>
    <row r="177" spans="2:11" customFormat="1" ht="15" customHeight="1">
      <c r="B177" s="216"/>
      <c r="C177" s="193" t="s">
        <v>102</v>
      </c>
      <c r="D177" s="193"/>
      <c r="E177" s="193"/>
      <c r="F177" s="214" t="s">
        <v>527</v>
      </c>
      <c r="G177" s="193"/>
      <c r="H177" s="193" t="s">
        <v>595</v>
      </c>
      <c r="I177" s="193" t="s">
        <v>596</v>
      </c>
      <c r="J177" s="193"/>
      <c r="K177" s="237"/>
    </row>
    <row r="178" spans="2:11" customFormat="1" ht="15" customHeight="1">
      <c r="B178" s="216"/>
      <c r="C178" s="193" t="s">
        <v>62</v>
      </c>
      <c r="D178" s="193"/>
      <c r="E178" s="193"/>
      <c r="F178" s="214" t="s">
        <v>527</v>
      </c>
      <c r="G178" s="193"/>
      <c r="H178" s="193" t="s">
        <v>597</v>
      </c>
      <c r="I178" s="193" t="s">
        <v>598</v>
      </c>
      <c r="J178" s="193">
        <v>1</v>
      </c>
      <c r="K178" s="237"/>
    </row>
    <row r="179" spans="2:11" customFormat="1" ht="15" customHeight="1">
      <c r="B179" s="216"/>
      <c r="C179" s="193" t="s">
        <v>58</v>
      </c>
      <c r="D179" s="193"/>
      <c r="E179" s="193"/>
      <c r="F179" s="214" t="s">
        <v>527</v>
      </c>
      <c r="G179" s="193"/>
      <c r="H179" s="193" t="s">
        <v>599</v>
      </c>
      <c r="I179" s="193" t="s">
        <v>529</v>
      </c>
      <c r="J179" s="193">
        <v>20</v>
      </c>
      <c r="K179" s="237"/>
    </row>
    <row r="180" spans="2:11" customFormat="1" ht="15" customHeight="1">
      <c r="B180" s="216"/>
      <c r="C180" s="193" t="s">
        <v>59</v>
      </c>
      <c r="D180" s="193"/>
      <c r="E180" s="193"/>
      <c r="F180" s="214" t="s">
        <v>527</v>
      </c>
      <c r="G180" s="193"/>
      <c r="H180" s="193" t="s">
        <v>600</v>
      </c>
      <c r="I180" s="193" t="s">
        <v>529</v>
      </c>
      <c r="J180" s="193">
        <v>255</v>
      </c>
      <c r="K180" s="237"/>
    </row>
    <row r="181" spans="2:11" customFormat="1" ht="15" customHeight="1">
      <c r="B181" s="216"/>
      <c r="C181" s="193" t="s">
        <v>103</v>
      </c>
      <c r="D181" s="193"/>
      <c r="E181" s="193"/>
      <c r="F181" s="214" t="s">
        <v>527</v>
      </c>
      <c r="G181" s="193"/>
      <c r="H181" s="193" t="s">
        <v>491</v>
      </c>
      <c r="I181" s="193" t="s">
        <v>529</v>
      </c>
      <c r="J181" s="193">
        <v>10</v>
      </c>
      <c r="K181" s="237"/>
    </row>
    <row r="182" spans="2:11" customFormat="1" ht="15" customHeight="1">
      <c r="B182" s="216"/>
      <c r="C182" s="193" t="s">
        <v>104</v>
      </c>
      <c r="D182" s="193"/>
      <c r="E182" s="193"/>
      <c r="F182" s="214" t="s">
        <v>527</v>
      </c>
      <c r="G182" s="193"/>
      <c r="H182" s="193" t="s">
        <v>601</v>
      </c>
      <c r="I182" s="193" t="s">
        <v>562</v>
      </c>
      <c r="J182" s="193"/>
      <c r="K182" s="237"/>
    </row>
    <row r="183" spans="2:11" customFormat="1" ht="15" customHeight="1">
      <c r="B183" s="216"/>
      <c r="C183" s="193" t="s">
        <v>602</v>
      </c>
      <c r="D183" s="193"/>
      <c r="E183" s="193"/>
      <c r="F183" s="214" t="s">
        <v>527</v>
      </c>
      <c r="G183" s="193"/>
      <c r="H183" s="193" t="s">
        <v>603</v>
      </c>
      <c r="I183" s="193" t="s">
        <v>562</v>
      </c>
      <c r="J183" s="193"/>
      <c r="K183" s="237"/>
    </row>
    <row r="184" spans="2:11" customFormat="1" ht="15" customHeight="1">
      <c r="B184" s="216"/>
      <c r="C184" s="193" t="s">
        <v>591</v>
      </c>
      <c r="D184" s="193"/>
      <c r="E184" s="193"/>
      <c r="F184" s="214" t="s">
        <v>527</v>
      </c>
      <c r="G184" s="193"/>
      <c r="H184" s="193" t="s">
        <v>604</v>
      </c>
      <c r="I184" s="193" t="s">
        <v>562</v>
      </c>
      <c r="J184" s="193"/>
      <c r="K184" s="237"/>
    </row>
    <row r="185" spans="2:11" customFormat="1" ht="15" customHeight="1">
      <c r="B185" s="216"/>
      <c r="C185" s="193" t="s">
        <v>106</v>
      </c>
      <c r="D185" s="193"/>
      <c r="E185" s="193"/>
      <c r="F185" s="214" t="s">
        <v>533</v>
      </c>
      <c r="G185" s="193"/>
      <c r="H185" s="193" t="s">
        <v>605</v>
      </c>
      <c r="I185" s="193" t="s">
        <v>529</v>
      </c>
      <c r="J185" s="193">
        <v>50</v>
      </c>
      <c r="K185" s="237"/>
    </row>
    <row r="186" spans="2:11" customFormat="1" ht="15" customHeight="1">
      <c r="B186" s="216"/>
      <c r="C186" s="193" t="s">
        <v>606</v>
      </c>
      <c r="D186" s="193"/>
      <c r="E186" s="193"/>
      <c r="F186" s="214" t="s">
        <v>533</v>
      </c>
      <c r="G186" s="193"/>
      <c r="H186" s="193" t="s">
        <v>607</v>
      </c>
      <c r="I186" s="193" t="s">
        <v>608</v>
      </c>
      <c r="J186" s="193"/>
      <c r="K186" s="237"/>
    </row>
    <row r="187" spans="2:11" customFormat="1" ht="15" customHeight="1">
      <c r="B187" s="216"/>
      <c r="C187" s="193" t="s">
        <v>609</v>
      </c>
      <c r="D187" s="193"/>
      <c r="E187" s="193"/>
      <c r="F187" s="214" t="s">
        <v>533</v>
      </c>
      <c r="G187" s="193"/>
      <c r="H187" s="193" t="s">
        <v>610</v>
      </c>
      <c r="I187" s="193" t="s">
        <v>608</v>
      </c>
      <c r="J187" s="193"/>
      <c r="K187" s="237"/>
    </row>
    <row r="188" spans="2:11" customFormat="1" ht="15" customHeight="1">
      <c r="B188" s="216"/>
      <c r="C188" s="193" t="s">
        <v>611</v>
      </c>
      <c r="D188" s="193"/>
      <c r="E188" s="193"/>
      <c r="F188" s="214" t="s">
        <v>533</v>
      </c>
      <c r="G188" s="193"/>
      <c r="H188" s="193" t="s">
        <v>612</v>
      </c>
      <c r="I188" s="193" t="s">
        <v>608</v>
      </c>
      <c r="J188" s="193"/>
      <c r="K188" s="237"/>
    </row>
    <row r="189" spans="2:11" customFormat="1" ht="15" customHeight="1">
      <c r="B189" s="216"/>
      <c r="C189" s="250" t="s">
        <v>613</v>
      </c>
      <c r="D189" s="193"/>
      <c r="E189" s="193"/>
      <c r="F189" s="214" t="s">
        <v>533</v>
      </c>
      <c r="G189" s="193"/>
      <c r="H189" s="193" t="s">
        <v>614</v>
      </c>
      <c r="I189" s="193" t="s">
        <v>615</v>
      </c>
      <c r="J189" s="251" t="s">
        <v>616</v>
      </c>
      <c r="K189" s="237"/>
    </row>
    <row r="190" spans="2:11" customFormat="1" ht="15" customHeight="1">
      <c r="B190" s="216"/>
      <c r="C190" s="250" t="s">
        <v>47</v>
      </c>
      <c r="D190" s="193"/>
      <c r="E190" s="193"/>
      <c r="F190" s="214" t="s">
        <v>527</v>
      </c>
      <c r="G190" s="193"/>
      <c r="H190" s="190" t="s">
        <v>617</v>
      </c>
      <c r="I190" s="193" t="s">
        <v>618</v>
      </c>
      <c r="J190" s="193"/>
      <c r="K190" s="237"/>
    </row>
    <row r="191" spans="2:11" customFormat="1" ht="15" customHeight="1">
      <c r="B191" s="216"/>
      <c r="C191" s="250" t="s">
        <v>619</v>
      </c>
      <c r="D191" s="193"/>
      <c r="E191" s="193"/>
      <c r="F191" s="214" t="s">
        <v>527</v>
      </c>
      <c r="G191" s="193"/>
      <c r="H191" s="193" t="s">
        <v>620</v>
      </c>
      <c r="I191" s="193" t="s">
        <v>562</v>
      </c>
      <c r="J191" s="193"/>
      <c r="K191" s="237"/>
    </row>
    <row r="192" spans="2:11" customFormat="1" ht="15" customHeight="1">
      <c r="B192" s="216"/>
      <c r="C192" s="250" t="s">
        <v>621</v>
      </c>
      <c r="D192" s="193"/>
      <c r="E192" s="193"/>
      <c r="F192" s="214" t="s">
        <v>527</v>
      </c>
      <c r="G192" s="193"/>
      <c r="H192" s="193" t="s">
        <v>622</v>
      </c>
      <c r="I192" s="193" t="s">
        <v>562</v>
      </c>
      <c r="J192" s="193"/>
      <c r="K192" s="237"/>
    </row>
    <row r="193" spans="2:11" customFormat="1" ht="15" customHeight="1">
      <c r="B193" s="216"/>
      <c r="C193" s="250" t="s">
        <v>623</v>
      </c>
      <c r="D193" s="193"/>
      <c r="E193" s="193"/>
      <c r="F193" s="214" t="s">
        <v>533</v>
      </c>
      <c r="G193" s="193"/>
      <c r="H193" s="193" t="s">
        <v>624</v>
      </c>
      <c r="I193" s="193" t="s">
        <v>562</v>
      </c>
      <c r="J193" s="193"/>
      <c r="K193" s="237"/>
    </row>
    <row r="194" spans="2:11" customFormat="1" ht="15" customHeight="1">
      <c r="B194" s="243"/>
      <c r="C194" s="252"/>
      <c r="D194" s="223"/>
      <c r="E194" s="223"/>
      <c r="F194" s="223"/>
      <c r="G194" s="223"/>
      <c r="H194" s="223"/>
      <c r="I194" s="223"/>
      <c r="J194" s="223"/>
      <c r="K194" s="244"/>
    </row>
    <row r="195" spans="2:11" customFormat="1" ht="18.75" customHeight="1">
      <c r="B195" s="225"/>
      <c r="C195" s="235"/>
      <c r="D195" s="235"/>
      <c r="E195" s="235"/>
      <c r="F195" s="245"/>
      <c r="G195" s="235"/>
      <c r="H195" s="235"/>
      <c r="I195" s="235"/>
      <c r="J195" s="235"/>
      <c r="K195" s="225"/>
    </row>
    <row r="196" spans="2:11" customFormat="1" ht="18.75" customHeight="1">
      <c r="B196" s="225"/>
      <c r="C196" s="235"/>
      <c r="D196" s="235"/>
      <c r="E196" s="235"/>
      <c r="F196" s="245"/>
      <c r="G196" s="235"/>
      <c r="H196" s="235"/>
      <c r="I196" s="235"/>
      <c r="J196" s="235"/>
      <c r="K196" s="225"/>
    </row>
    <row r="197" spans="2:11" customFormat="1" ht="18.75" customHeight="1">
      <c r="B197" s="200"/>
      <c r="C197" s="200"/>
      <c r="D197" s="200"/>
      <c r="E197" s="200"/>
      <c r="F197" s="200"/>
      <c r="G197" s="200"/>
      <c r="H197" s="200"/>
      <c r="I197" s="200"/>
      <c r="J197" s="200"/>
      <c r="K197" s="200"/>
    </row>
    <row r="198" spans="2:11" customFormat="1" ht="13.5">
      <c r="B198" s="182"/>
      <c r="C198" s="183"/>
      <c r="D198" s="183"/>
      <c r="E198" s="183"/>
      <c r="F198" s="183"/>
      <c r="G198" s="183"/>
      <c r="H198" s="183"/>
      <c r="I198" s="183"/>
      <c r="J198" s="183"/>
      <c r="K198" s="184"/>
    </row>
    <row r="199" spans="2:11" customFormat="1" ht="21">
      <c r="B199" s="185"/>
      <c r="C199" s="302" t="s">
        <v>625</v>
      </c>
      <c r="D199" s="302"/>
      <c r="E199" s="302"/>
      <c r="F199" s="302"/>
      <c r="G199" s="302"/>
      <c r="H199" s="302"/>
      <c r="I199" s="302"/>
      <c r="J199" s="302"/>
      <c r="K199" s="186"/>
    </row>
    <row r="200" spans="2:11" customFormat="1" ht="25.5" customHeight="1">
      <c r="B200" s="185"/>
      <c r="C200" s="253" t="s">
        <v>626</v>
      </c>
      <c r="D200" s="253"/>
      <c r="E200" s="253"/>
      <c r="F200" s="253" t="s">
        <v>627</v>
      </c>
      <c r="G200" s="254"/>
      <c r="H200" s="303" t="s">
        <v>628</v>
      </c>
      <c r="I200" s="303"/>
      <c r="J200" s="303"/>
      <c r="K200" s="186"/>
    </row>
    <row r="201" spans="2:11" customFormat="1" ht="5.25" customHeight="1">
      <c r="B201" s="216"/>
      <c r="C201" s="211"/>
      <c r="D201" s="211"/>
      <c r="E201" s="211"/>
      <c r="F201" s="211"/>
      <c r="G201" s="235"/>
      <c r="H201" s="211"/>
      <c r="I201" s="211"/>
      <c r="J201" s="211"/>
      <c r="K201" s="237"/>
    </row>
    <row r="202" spans="2:11" customFormat="1" ht="15" customHeight="1">
      <c r="B202" s="216"/>
      <c r="C202" s="193" t="s">
        <v>618</v>
      </c>
      <c r="D202" s="193"/>
      <c r="E202" s="193"/>
      <c r="F202" s="214" t="s">
        <v>48</v>
      </c>
      <c r="G202" s="193"/>
      <c r="H202" s="304" t="s">
        <v>629</v>
      </c>
      <c r="I202" s="304"/>
      <c r="J202" s="304"/>
      <c r="K202" s="237"/>
    </row>
    <row r="203" spans="2:11" customFormat="1" ht="15" customHeight="1">
      <c r="B203" s="216"/>
      <c r="C203" s="193"/>
      <c r="D203" s="193"/>
      <c r="E203" s="193"/>
      <c r="F203" s="214" t="s">
        <v>49</v>
      </c>
      <c r="G203" s="193"/>
      <c r="H203" s="304" t="s">
        <v>630</v>
      </c>
      <c r="I203" s="304"/>
      <c r="J203" s="304"/>
      <c r="K203" s="237"/>
    </row>
    <row r="204" spans="2:11" customFormat="1" ht="15" customHeight="1">
      <c r="B204" s="216"/>
      <c r="C204" s="193"/>
      <c r="D204" s="193"/>
      <c r="E204" s="193"/>
      <c r="F204" s="214" t="s">
        <v>52</v>
      </c>
      <c r="G204" s="193"/>
      <c r="H204" s="304" t="s">
        <v>631</v>
      </c>
      <c r="I204" s="304"/>
      <c r="J204" s="304"/>
      <c r="K204" s="237"/>
    </row>
    <row r="205" spans="2:11" customFormat="1" ht="15" customHeight="1">
      <c r="B205" s="216"/>
      <c r="C205" s="193"/>
      <c r="D205" s="193"/>
      <c r="E205" s="193"/>
      <c r="F205" s="214" t="s">
        <v>50</v>
      </c>
      <c r="G205" s="193"/>
      <c r="H205" s="304" t="s">
        <v>632</v>
      </c>
      <c r="I205" s="304"/>
      <c r="J205" s="304"/>
      <c r="K205" s="237"/>
    </row>
    <row r="206" spans="2:11" customFormat="1" ht="15" customHeight="1">
      <c r="B206" s="216"/>
      <c r="C206" s="193"/>
      <c r="D206" s="193"/>
      <c r="E206" s="193"/>
      <c r="F206" s="214" t="s">
        <v>51</v>
      </c>
      <c r="G206" s="193"/>
      <c r="H206" s="304" t="s">
        <v>633</v>
      </c>
      <c r="I206" s="304"/>
      <c r="J206" s="304"/>
      <c r="K206" s="237"/>
    </row>
    <row r="207" spans="2:11" customFormat="1" ht="15" customHeight="1">
      <c r="B207" s="216"/>
      <c r="C207" s="193"/>
      <c r="D207" s="193"/>
      <c r="E207" s="193"/>
      <c r="F207" s="214"/>
      <c r="G207" s="193"/>
      <c r="H207" s="193"/>
      <c r="I207" s="193"/>
      <c r="J207" s="193"/>
      <c r="K207" s="237"/>
    </row>
    <row r="208" spans="2:11" customFormat="1" ht="15" customHeight="1">
      <c r="B208" s="216"/>
      <c r="C208" s="193" t="s">
        <v>574</v>
      </c>
      <c r="D208" s="193"/>
      <c r="E208" s="193"/>
      <c r="F208" s="214" t="s">
        <v>84</v>
      </c>
      <c r="G208" s="193"/>
      <c r="H208" s="304" t="s">
        <v>634</v>
      </c>
      <c r="I208" s="304"/>
      <c r="J208" s="304"/>
      <c r="K208" s="237"/>
    </row>
    <row r="209" spans="2:11" customFormat="1" ht="15" customHeight="1">
      <c r="B209" s="216"/>
      <c r="C209" s="193"/>
      <c r="D209" s="193"/>
      <c r="E209" s="193"/>
      <c r="F209" s="214" t="s">
        <v>469</v>
      </c>
      <c r="G209" s="193"/>
      <c r="H209" s="304" t="s">
        <v>470</v>
      </c>
      <c r="I209" s="304"/>
      <c r="J209" s="304"/>
      <c r="K209" s="237"/>
    </row>
    <row r="210" spans="2:11" customFormat="1" ht="15" customHeight="1">
      <c r="B210" s="216"/>
      <c r="C210" s="193"/>
      <c r="D210" s="193"/>
      <c r="E210" s="193"/>
      <c r="F210" s="214" t="s">
        <v>467</v>
      </c>
      <c r="G210" s="193"/>
      <c r="H210" s="304" t="s">
        <v>635</v>
      </c>
      <c r="I210" s="304"/>
      <c r="J210" s="304"/>
      <c r="K210" s="237"/>
    </row>
    <row r="211" spans="2:11" customFormat="1" ht="15" customHeight="1">
      <c r="B211" s="255"/>
      <c r="C211" s="193"/>
      <c r="D211" s="193"/>
      <c r="E211" s="193"/>
      <c r="F211" s="214" t="s">
        <v>471</v>
      </c>
      <c r="G211" s="250"/>
      <c r="H211" s="305" t="s">
        <v>472</v>
      </c>
      <c r="I211" s="305"/>
      <c r="J211" s="305"/>
      <c r="K211" s="256"/>
    </row>
    <row r="212" spans="2:11" customFormat="1" ht="15" customHeight="1">
      <c r="B212" s="255"/>
      <c r="C212" s="193"/>
      <c r="D212" s="193"/>
      <c r="E212" s="193"/>
      <c r="F212" s="214" t="s">
        <v>473</v>
      </c>
      <c r="G212" s="250"/>
      <c r="H212" s="305" t="s">
        <v>636</v>
      </c>
      <c r="I212" s="305"/>
      <c r="J212" s="305"/>
      <c r="K212" s="256"/>
    </row>
    <row r="213" spans="2:11" customFormat="1" ht="15" customHeight="1">
      <c r="B213" s="255"/>
      <c r="C213" s="193"/>
      <c r="D213" s="193"/>
      <c r="E213" s="193"/>
      <c r="F213" s="214"/>
      <c r="G213" s="250"/>
      <c r="H213" s="241"/>
      <c r="I213" s="241"/>
      <c r="J213" s="241"/>
      <c r="K213" s="256"/>
    </row>
    <row r="214" spans="2:11" customFormat="1" ht="15" customHeight="1">
      <c r="B214" s="255"/>
      <c r="C214" s="193" t="s">
        <v>598</v>
      </c>
      <c r="D214" s="193"/>
      <c r="E214" s="193"/>
      <c r="F214" s="214">
        <v>1</v>
      </c>
      <c r="G214" s="250"/>
      <c r="H214" s="305" t="s">
        <v>637</v>
      </c>
      <c r="I214" s="305"/>
      <c r="J214" s="305"/>
      <c r="K214" s="256"/>
    </row>
    <row r="215" spans="2:11" customFormat="1" ht="15" customHeight="1">
      <c r="B215" s="255"/>
      <c r="C215" s="193"/>
      <c r="D215" s="193"/>
      <c r="E215" s="193"/>
      <c r="F215" s="214">
        <v>2</v>
      </c>
      <c r="G215" s="250"/>
      <c r="H215" s="305" t="s">
        <v>638</v>
      </c>
      <c r="I215" s="305"/>
      <c r="J215" s="305"/>
      <c r="K215" s="256"/>
    </row>
    <row r="216" spans="2:11" customFormat="1" ht="15" customHeight="1">
      <c r="B216" s="255"/>
      <c r="C216" s="193"/>
      <c r="D216" s="193"/>
      <c r="E216" s="193"/>
      <c r="F216" s="214">
        <v>3</v>
      </c>
      <c r="G216" s="250"/>
      <c r="H216" s="305" t="s">
        <v>639</v>
      </c>
      <c r="I216" s="305"/>
      <c r="J216" s="305"/>
      <c r="K216" s="256"/>
    </row>
    <row r="217" spans="2:11" customFormat="1" ht="15" customHeight="1">
      <c r="B217" s="255"/>
      <c r="C217" s="193"/>
      <c r="D217" s="193"/>
      <c r="E217" s="193"/>
      <c r="F217" s="214">
        <v>4</v>
      </c>
      <c r="G217" s="250"/>
      <c r="H217" s="305" t="s">
        <v>640</v>
      </c>
      <c r="I217" s="305"/>
      <c r="J217" s="305"/>
      <c r="K217" s="256"/>
    </row>
    <row r="218" spans="2:11" customFormat="1" ht="12.75" customHeight="1">
      <c r="B218" s="257"/>
      <c r="C218" s="258"/>
      <c r="D218" s="258"/>
      <c r="E218" s="258"/>
      <c r="F218" s="258"/>
      <c r="G218" s="258"/>
      <c r="H218" s="258"/>
      <c r="I218" s="258"/>
      <c r="J218" s="258"/>
      <c r="K218" s="259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9" ma:contentTypeDescription="Vytvoří nový dokument" ma:contentTypeScope="" ma:versionID="6488d2d2f30f9c43cbd954303a8b58d1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81e8a76e2b6388d0c574246751040dd3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22E77FB-84A5-4E02-8194-E71B4DDF66D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004A39-C336-465D-A7A2-04FA1DCFE7E4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9891E63-2C67-457F-9EFA-6B74326304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85a1a2d1-5cc2-4247-acb2-eae7a89bb2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Collaboration Service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00.2 - Vedlejší a osta...</vt:lpstr>
      <vt:lpstr>SO 02 - Zatrubněný odpad</vt:lpstr>
      <vt:lpstr>Pokyny pro vyplnění</vt:lpstr>
      <vt:lpstr>'Rekapitulace stavby'!Názvy_tisku</vt:lpstr>
      <vt:lpstr>'SO 00.2 - Vedlejší a osta...'!Názvy_tisku</vt:lpstr>
      <vt:lpstr>'SO 02 - Zatrubněný odpad'!Názvy_tisku</vt:lpstr>
      <vt:lpstr>'Pokyny pro vyplnění'!Oblast_tisku</vt:lpstr>
      <vt:lpstr>'Rekapitulace stavby'!Oblast_tisku</vt:lpstr>
      <vt:lpstr>'SO 00.2 - Vedlejší a osta...'!Oblast_tisku</vt:lpstr>
      <vt:lpstr>'SO 02 - Zatrubněný odpad'!Oblast_tisku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KUCERA-NB\Miroslav Kučera</dc:creator>
  <cp:lastModifiedBy>KUCERA-NB\Miroslav Kučera</cp:lastModifiedBy>
  <dcterms:created xsi:type="dcterms:W3CDTF">2023-02-15T20:33:21Z</dcterms:created>
  <dcterms:modified xsi:type="dcterms:W3CDTF">2023-02-16T06:28:00Z</dcterms:modified>
</cp:coreProperties>
</file>